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 tabRatio="919" firstSheet="6" activeTab="13"/>
  </bookViews>
  <sheets>
    <sheet name="home" sheetId="4" state="hidden" r:id="rId1"/>
    <sheet name="1. RENCANA SKP JPT (M.I)" sheetId="25" state="hidden" r:id="rId2"/>
    <sheet name="2. Penetapan SKP JPT (M.I) " sheetId="14" state="hidden" r:id="rId3"/>
    <sheet name="DATA PNS ( tdk diprint )" sheetId="59" r:id="rId4"/>
    <sheet name="SKP JAN - Juni" sheetId="53" r:id="rId5"/>
    <sheet name="PENGUKURAN JAN - Juni" sheetId="54" r:id="rId6"/>
    <sheet name="PEnilaian JAN- JUN" sheetId="57" r:id="rId7"/>
    <sheet name="Contoh MPH BIDANG PKAP" sheetId="50" r:id="rId8"/>
    <sheet name="RENCANA SKP PELAKSANA" sheetId="51" r:id="rId9"/>
    <sheet name="Penilaian SKP Pelaksana" sheetId="49" r:id="rId10"/>
    <sheet name="3. Penilaian PP 46" sheetId="42" r:id="rId11"/>
    <sheet name="PENILAIAN KINERJA PNS" sheetId="52" r:id="rId12"/>
    <sheet name="4. Penilaian PP 30" sheetId="43" r:id="rId13"/>
    <sheet name="5. INTEGRASI" sheetId="44" r:id="rId14"/>
    <sheet name="6. Lap. Dok. Penilaian Kinerja " sheetId="41" r:id="rId15"/>
    <sheet name="Sheet1" sheetId="60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4" hidden="1">'6. Lap. Dok. Penilaian Kinerja '!$B$3:$B$26</definedName>
    <definedName name="asdep" localSheetId="3">#REF!</definedName>
    <definedName name="asdep">#REF!</definedName>
    <definedName name="kegiatan" localSheetId="3">#REF!</definedName>
    <definedName name="kegiatan">#REF!</definedName>
    <definedName name="_xlnm.Print_Area" localSheetId="10">'3. Penilaian PP 46'!$B$1:$E$24</definedName>
    <definedName name="_xlnm.Print_Area" localSheetId="12">'4. Penilaian PP 30'!$B$1:$E$25</definedName>
    <definedName name="_xlnm.Print_Area" localSheetId="13">'5. INTEGRASI'!$B$1:$E$27</definedName>
    <definedName name="_xlnm.Print_Area" localSheetId="14">'6. Lap. Dok. Penilaian Kinerja '!$A$1:$D$49</definedName>
    <definedName name="_xlnm.Print_Area" localSheetId="3">'DATA PNS ( tdk diprint )'!$A$13:$E$47</definedName>
    <definedName name="_xlnm.Print_Area" localSheetId="11">'PENILAIAN KINERJA PNS'!$A$1:$D$30</definedName>
    <definedName name="_xlnm.Print_Area" localSheetId="9">'Penilaian SKP Pelaksana'!$A$1:$AA$43</definedName>
    <definedName name="_xlnm.Print_Area" localSheetId="4">'SKP JAN - Juni'!$A$1:$K$32</definedName>
    <definedName name="sfsdf" localSheetId="3">#REF!</definedName>
    <definedName name="sfsdf" localSheetId="4">#REF!</definedName>
    <definedName name="sfsdf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4"/>
  <c r="D13"/>
  <c r="C12" i="52"/>
  <c r="AA15" i="49"/>
  <c r="C14" i="51"/>
  <c r="C15" i="49"/>
  <c r="C18"/>
  <c r="B15"/>
  <c r="C21"/>
  <c r="B14" i="51"/>
  <c r="D43" i="57"/>
  <c r="D35"/>
  <c r="B41" i="41" l="1"/>
  <c r="B34"/>
  <c r="K25" i="57"/>
  <c r="E28" s="1"/>
  <c r="K26"/>
  <c r="K27"/>
  <c r="K28"/>
  <c r="K24"/>
  <c r="E27" s="1"/>
  <c r="K19"/>
  <c r="K20"/>
  <c r="K21"/>
  <c r="K22"/>
  <c r="K18"/>
  <c r="K13"/>
  <c r="K14"/>
  <c r="K15"/>
  <c r="K16"/>
  <c r="K12"/>
  <c r="E30" i="59"/>
  <c r="C5" i="53"/>
  <c r="A31" s="1"/>
  <c r="C6"/>
  <c r="C7"/>
  <c r="C4"/>
  <c r="H5"/>
  <c r="H6"/>
  <c r="H7"/>
  <c r="H8"/>
  <c r="H4"/>
  <c r="E24" i="59"/>
  <c r="C8" i="53" s="1"/>
  <c r="E28" i="59"/>
  <c r="E16" i="57" l="1"/>
  <c r="E36"/>
  <c r="E37"/>
  <c r="E38"/>
  <c r="E39"/>
  <c r="E40"/>
  <c r="D42"/>
  <c r="A23"/>
  <c r="A24"/>
  <c r="E17"/>
  <c r="B8" i="54"/>
  <c r="G8"/>
  <c r="J8"/>
  <c r="M8"/>
  <c r="O8"/>
  <c r="P8" s="1"/>
  <c r="B10"/>
  <c r="G10"/>
  <c r="M10" s="1"/>
  <c r="J10"/>
  <c r="O10"/>
  <c r="P10" s="1"/>
  <c r="P33" s="1"/>
  <c r="B12"/>
  <c r="G12"/>
  <c r="M12" s="1"/>
  <c r="J12"/>
  <c r="O12"/>
  <c r="P12" s="1"/>
  <c r="B14"/>
  <c r="G14"/>
  <c r="M14" s="1"/>
  <c r="J14"/>
  <c r="O14"/>
  <c r="P14"/>
  <c r="A30" i="53"/>
  <c r="G30"/>
  <c r="G31"/>
  <c r="E43" i="57" l="1"/>
  <c r="D44"/>
  <c r="F44"/>
  <c r="F35" l="1"/>
  <c r="F46" s="1"/>
  <c r="P34" i="54"/>
  <c r="F47" i="57" l="1"/>
  <c r="G52"/>
  <c r="E5" i="43" l="1"/>
  <c r="C5" i="44" s="1"/>
  <c r="E6" i="43"/>
  <c r="C6" i="44" s="1"/>
  <c r="E7" i="43"/>
  <c r="C7" i="44" s="1"/>
  <c r="E8" i="43"/>
  <c r="C8" i="44" s="1"/>
  <c r="E4" i="43"/>
  <c r="C4" i="44" s="1"/>
  <c r="C5" i="43"/>
  <c r="E5" i="44" s="1"/>
  <c r="C6" i="43"/>
  <c r="E6" i="44" s="1"/>
  <c r="C7" i="43"/>
  <c r="E7" i="44" s="1"/>
  <c r="C8" i="43"/>
  <c r="E8" i="44" s="1"/>
  <c r="C4" i="43"/>
  <c r="E4" i="44" s="1"/>
  <c r="B48" i="41" l="1"/>
  <c r="B47"/>
  <c r="D11"/>
  <c r="D12"/>
  <c r="D13"/>
  <c r="D14"/>
  <c r="D10"/>
  <c r="D5"/>
  <c r="D6"/>
  <c r="D7"/>
  <c r="D8"/>
  <c r="D4"/>
  <c r="G2" i="44"/>
  <c r="E5" i="42" l="1"/>
  <c r="E6"/>
  <c r="E7"/>
  <c r="E8"/>
  <c r="E4"/>
  <c r="P37" i="49" l="1"/>
  <c r="O7"/>
  <c r="P42" s="1"/>
  <c r="O8"/>
  <c r="O9"/>
  <c r="O10"/>
  <c r="O6"/>
  <c r="P41" s="1"/>
  <c r="C7"/>
  <c r="C8"/>
  <c r="C9"/>
  <c r="C10"/>
  <c r="C6"/>
  <c r="E46" i="51"/>
  <c r="E42"/>
  <c r="B42"/>
  <c r="B47"/>
  <c r="B46"/>
  <c r="E47"/>
  <c r="B5" i="52" l="1"/>
  <c r="B6"/>
  <c r="B7"/>
  <c r="B8"/>
  <c r="B4"/>
  <c r="C5" i="42"/>
  <c r="C6"/>
  <c r="C7"/>
  <c r="C8"/>
  <c r="C4"/>
  <c r="D38" i="41" l="1"/>
  <c r="D25" i="44"/>
  <c r="D24"/>
  <c r="B25"/>
  <c r="B24"/>
  <c r="D12" i="43"/>
  <c r="D29" i="52"/>
  <c r="D28"/>
  <c r="D5"/>
  <c r="A29" s="1"/>
  <c r="D6"/>
  <c r="D7"/>
  <c r="D8"/>
  <c r="D4"/>
  <c r="A28" s="1"/>
  <c r="D16"/>
  <c r="D15"/>
  <c r="D14"/>
  <c r="D13"/>
  <c r="F3"/>
  <c r="D12" l="1"/>
  <c r="W25" i="49"/>
  <c r="W28"/>
  <c r="W22"/>
  <c r="W19"/>
  <c r="Q25"/>
  <c r="Q28"/>
  <c r="Q31"/>
  <c r="Q22"/>
  <c r="Q19"/>
  <c r="W31"/>
  <c r="C30"/>
  <c r="C27"/>
  <c r="C24"/>
  <c r="B18"/>
  <c r="Q32"/>
  <c r="R32" s="1"/>
  <c r="W32" s="1"/>
  <c r="V30"/>
  <c r="Q30"/>
  <c r="R30" s="1"/>
  <c r="B21"/>
  <c r="B24"/>
  <c r="Q29"/>
  <c r="R29" s="1"/>
  <c r="V27"/>
  <c r="Q27"/>
  <c r="R27" s="1"/>
  <c r="Q26"/>
  <c r="R26" s="1"/>
  <c r="W26" s="1"/>
  <c r="V24"/>
  <c r="Q24"/>
  <c r="R24" s="1"/>
  <c r="Q23"/>
  <c r="R23" s="1"/>
  <c r="W23" s="1"/>
  <c r="V21"/>
  <c r="Q21"/>
  <c r="R21" s="1"/>
  <c r="C29" i="51"/>
  <c r="C26"/>
  <c r="C23"/>
  <c r="B23"/>
  <c r="C20"/>
  <c r="B20"/>
  <c r="C17"/>
  <c r="B17"/>
  <c r="G5" i="50"/>
  <c r="C5"/>
  <c r="C4"/>
  <c r="D24" i="43"/>
  <c r="D23"/>
  <c r="B24"/>
  <c r="B23"/>
  <c r="B21" i="42"/>
  <c r="B20"/>
  <c r="T30" i="49" l="1"/>
  <c r="W30"/>
  <c r="X30" s="1"/>
  <c r="S30"/>
  <c r="S27"/>
  <c r="W29"/>
  <c r="T27"/>
  <c r="W27"/>
  <c r="X27" s="1"/>
  <c r="T24"/>
  <c r="W24"/>
  <c r="X24" s="1"/>
  <c r="S24"/>
  <c r="T21"/>
  <c r="W21"/>
  <c r="X21" s="1"/>
  <c r="S21"/>
  <c r="AC10"/>
  <c r="U30" l="1"/>
  <c r="Y30" s="1"/>
  <c r="AA30" s="1"/>
  <c r="U27"/>
  <c r="Y27" s="1"/>
  <c r="AA27" s="1"/>
  <c r="U24"/>
  <c r="Y24" s="1"/>
  <c r="AA24" s="1"/>
  <c r="U21"/>
  <c r="Y21" s="1"/>
  <c r="AA21" s="1"/>
  <c r="Q20"/>
  <c r="R20" s="1"/>
  <c r="W20" s="1"/>
  <c r="V18"/>
  <c r="Q18"/>
  <c r="R18" s="1"/>
  <c r="Q17"/>
  <c r="R17" s="1"/>
  <c r="W17" s="1"/>
  <c r="Q16"/>
  <c r="R16" s="1"/>
  <c r="W16" s="1"/>
  <c r="V15"/>
  <c r="Q15"/>
  <c r="R15" s="1"/>
  <c r="T15" l="1"/>
  <c r="T18"/>
  <c r="W18"/>
  <c r="X18" s="1"/>
  <c r="S18"/>
  <c r="S15"/>
  <c r="W15"/>
  <c r="X15" s="1"/>
  <c r="U15" l="1"/>
  <c r="Y15" s="1"/>
  <c r="U18"/>
  <c r="Y18" s="1"/>
  <c r="AA18" s="1"/>
  <c r="D18" i="44"/>
  <c r="AA33" i="49" l="1"/>
  <c r="D13" i="42"/>
  <c r="G3" i="44" s="1"/>
  <c r="D14" s="1"/>
  <c r="D26" i="41" s="1"/>
  <c r="C11" i="52" l="1"/>
  <c r="D11" i="43"/>
  <c r="D13" s="1"/>
  <c r="D11" i="52"/>
  <c r="C19"/>
  <c r="C21" s="1"/>
  <c r="D39" i="41"/>
  <c r="B39"/>
  <c r="B38"/>
  <c r="G27" i="14" l="1"/>
  <c r="E27"/>
  <c r="B27"/>
  <c r="B31" l="1"/>
  <c r="E31"/>
  <c r="D20" i="42" l="1"/>
  <c r="I3" l="1"/>
  <c r="G28" i="14" l="1"/>
  <c r="G26"/>
  <c r="G25"/>
  <c r="G24"/>
  <c r="G23"/>
  <c r="G22"/>
  <c r="G21"/>
  <c r="G20"/>
  <c r="G19"/>
  <c r="G18"/>
  <c r="G17"/>
  <c r="G16"/>
  <c r="D21" i="42" l="1"/>
  <c r="E38" i="14"/>
  <c r="B38"/>
  <c r="E37"/>
  <c r="B37"/>
  <c r="E36"/>
  <c r="B36"/>
  <c r="E35"/>
  <c r="B35"/>
  <c r="E34"/>
  <c r="B34"/>
  <c r="E33"/>
  <c r="B33"/>
  <c r="E32"/>
  <c r="B32"/>
  <c r="B28"/>
  <c r="B26"/>
  <c r="B25"/>
  <c r="B24"/>
  <c r="B23"/>
  <c r="B22"/>
  <c r="B21"/>
  <c r="B20"/>
  <c r="E26"/>
  <c r="E24"/>
  <c r="E22"/>
  <c r="E20"/>
  <c r="G32" l="1"/>
  <c r="G34"/>
  <c r="G36"/>
  <c r="G38"/>
  <c r="G31"/>
  <c r="G33"/>
  <c r="G35"/>
  <c r="G37"/>
  <c r="E21"/>
  <c r="E23"/>
  <c r="E25"/>
  <c r="E28"/>
  <c r="E19" l="1"/>
  <c r="E18"/>
  <c r="E17"/>
  <c r="E16"/>
  <c r="B19"/>
  <c r="B18"/>
  <c r="B17"/>
  <c r="B16"/>
  <c r="H12"/>
  <c r="H11"/>
  <c r="H10"/>
  <c r="H9"/>
  <c r="H8"/>
  <c r="D12"/>
  <c r="D11"/>
  <c r="D10"/>
  <c r="D9"/>
  <c r="D8"/>
  <c r="D15" i="43" l="1"/>
  <c r="G3" l="1"/>
  <c r="D15" i="44" l="1"/>
  <c r="D27" i="41" s="1"/>
</calcChain>
</file>

<file path=xl/comments1.xml><?xml version="1.0" encoding="utf-8"?>
<comments xmlns="http://schemas.openxmlformats.org/spreadsheetml/2006/main">
  <authors>
    <author>BKD</author>
  </authors>
  <commentList>
    <comment ref="I9" authorId="0">
      <text>
        <r>
          <rPr>
            <b/>
            <sz val="9"/>
            <color indexed="81"/>
            <rFont val="Tahoma"/>
            <family val="2"/>
          </rPr>
          <t>BKD:</t>
        </r>
        <r>
          <rPr>
            <sz val="9"/>
            <color indexed="81"/>
            <rFont val="Tahoma"/>
            <family val="2"/>
          </rPr>
          <t xml:space="preserve">
YG DIKASIH WARNA KUNING WAJIB DI LAMPIRKAN ISIAN MANUAL (TULISAN TANGAN) DARI ATASAN DAN DI TTD ATASAN
</t>
        </r>
      </text>
    </comment>
  </commentList>
</comments>
</file>

<file path=xl/comments2.xml><?xml version="1.0" encoding="utf-8"?>
<comments xmlns="http://schemas.openxmlformats.org/spreadsheetml/2006/main">
  <authors>
    <author>BKD</author>
  </authors>
  <commentList>
    <comment ref="D35" authorId="0">
      <text>
        <r>
          <rPr>
            <b/>
            <sz val="9"/>
            <color indexed="81"/>
            <rFont val="Tahoma"/>
            <family val="2"/>
          </rPr>
          <t>BKD:</t>
        </r>
        <r>
          <rPr>
            <sz val="9"/>
            <color indexed="81"/>
            <rFont val="Tahoma"/>
            <family val="2"/>
          </rPr>
          <t xml:space="preserve">
YG DIKASIH WARNA KUNING WAJIB DI LAMPIRKAN ISIAN MANUAL (TULISAN TANGAN) DARI ATASAN DAN DI TTD ATASAN
</t>
        </r>
      </text>
    </comment>
  </commentList>
</comments>
</file>

<file path=xl/comments3.xml><?xml version="1.0" encoding="utf-8"?>
<comments xmlns="http://schemas.openxmlformats.org/spreadsheetml/2006/main">
  <authors>
    <author>BKD</author>
  </authors>
  <commentList>
    <comment ref="O15" authorId="0">
      <text>
        <r>
          <rPr>
            <b/>
            <sz val="9"/>
            <color indexed="81"/>
            <rFont val="Tahoma"/>
            <family val="2"/>
          </rPr>
          <t xml:space="preserve">YG DIKASIH WARNA KUNING WAJIB DI LAMPIRKAN ISIAN MANUAL (TULISAN TANGAN) DARI ATASAN DAN DI TTD ATASAN
</t>
        </r>
      </text>
    </comment>
  </commentList>
</comments>
</file>

<file path=xl/comments4.xml><?xml version="1.0" encoding="utf-8"?>
<comments xmlns="http://schemas.openxmlformats.org/spreadsheetml/2006/main">
  <authors>
    <author>BKD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BKD:</t>
        </r>
        <r>
          <rPr>
            <sz val="9"/>
            <color indexed="81"/>
            <rFont val="Tahoma"/>
            <family val="2"/>
          </rPr>
          <t xml:space="preserve">
YG DIKASIH WARNA KUNING WAJIB DI LAMPIRKAN ISIAN MANUAL (TULISAN TANGAN) DARI ATASAN DAN DI TTD ATASAN
</t>
        </r>
      </text>
    </comment>
  </commentList>
</comments>
</file>

<file path=xl/comments5.xml><?xml version="1.0" encoding="utf-8"?>
<comments xmlns="http://schemas.openxmlformats.org/spreadsheetml/2006/main">
  <authors>
    <author>BKD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BKD:</t>
        </r>
        <r>
          <rPr>
            <sz val="9"/>
            <color indexed="81"/>
            <rFont val="Tahoma"/>
            <family val="2"/>
          </rPr>
          <t xml:space="preserve">
YG DIKASIH WARNA KUNING WAJIB DI LAMPIRKAN ISIAN MANUAL (TULISAN TANGAN) DARI ATASAN DAN DI TTD ATASAN
</t>
        </r>
      </text>
    </comment>
  </commentList>
</comments>
</file>

<file path=xl/sharedStrings.xml><?xml version="1.0" encoding="utf-8"?>
<sst xmlns="http://schemas.openxmlformats.org/spreadsheetml/2006/main" count="1013" uniqueCount="454">
  <si>
    <t>Normal</t>
  </si>
  <si>
    <t>PENILAIAN SKP JPT</t>
  </si>
  <si>
    <t>NAMA INSTANSI</t>
  </si>
  <si>
    <t>PEGAWAI YANG DINILAI</t>
  </si>
  <si>
    <t>PEJABAT PENILAI KINERJA</t>
  </si>
  <si>
    <t>Nama</t>
  </si>
  <si>
    <t>:</t>
  </si>
  <si>
    <t>NIP</t>
  </si>
  <si>
    <t>Pangkat/Gol Ruang</t>
  </si>
  <si>
    <t>Jabatan</t>
  </si>
  <si>
    <t>Unit Kerja</t>
  </si>
  <si>
    <t>NO</t>
  </si>
  <si>
    <t>RENCANA KINERJA</t>
  </si>
  <si>
    <t>INDIKATOR KINERJA INDIVIDU</t>
  </si>
  <si>
    <t>TARGET</t>
  </si>
  <si>
    <t>(1)</t>
  </si>
  <si>
    <t>(2)</t>
  </si>
  <si>
    <t>(3)</t>
  </si>
  <si>
    <t>(4)</t>
  </si>
  <si>
    <t>A. KINERJA UTAMA</t>
  </si>
  <si>
    <t>B. KINERJA TAMBAHAN</t>
  </si>
  <si>
    <t>Indeks Efektifitas Pembinaan Manajemen Kinerja ASN</t>
  </si>
  <si>
    <t>Indeks Kepuasan Instansi Penerima Layanan Pembinaan Manajemen Kinerja ASN Berbasis IT</t>
  </si>
  <si>
    <t>Prosentase Instansi Yang melaporkan Penilaian Kinerja ASN melalui E-lapkin</t>
  </si>
  <si>
    <t>Prosentase Instansi Pemerintah Yang telah menggunakan Sistem Informasi Kinerja ASN dengan Kriteria Minimal Baik</t>
  </si>
  <si>
    <t>No</t>
  </si>
  <si>
    <t>PERENCANAAN</t>
  </si>
  <si>
    <t>PENILAIAN</t>
  </si>
  <si>
    <t>RENCANA SKP JPT</t>
  </si>
  <si>
    <t>PENILAIAN KINERJA UTAMA JPT</t>
  </si>
  <si>
    <t>REVIEW JPT</t>
  </si>
  <si>
    <t>PENILAIAN KINERJA TAMBAHAN JPT</t>
  </si>
  <si>
    <t>PENETAPAN JPT</t>
  </si>
  <si>
    <t>MATRIK PERAN HASIL</t>
  </si>
  <si>
    <t>KETERKAITAN DGN BUTIR AK JF</t>
  </si>
  <si>
    <t>PENILAIAN KINERJA UTAMA JA/JF</t>
  </si>
  <si>
    <t>VERIFIKASI TIM PENILAI AK</t>
  </si>
  <si>
    <t>REVIEW SKP JA</t>
  </si>
  <si>
    <t>PENILAIAN KINERJA TAMBAHAN JA/JF</t>
  </si>
  <si>
    <t>PENETAPAN SKP JF</t>
  </si>
  <si>
    <t>PENILAIAN SKP JA/JF</t>
  </si>
  <si>
    <t>HOME</t>
  </si>
  <si>
    <t>Jumlah Rumusan standard dan pedoman untuk mendukung penerapan sistem manajemen kinerja ASN</t>
  </si>
  <si>
    <t>Jumlah Laporan Pengelolaan data dan inforrmasi hasil penerapan Kinerja ASN</t>
  </si>
  <si>
    <t>Jumlah laporan monitoring dan evaluasi kegiatan direktorat kinerja ASN</t>
  </si>
  <si>
    <t>Jumlah Layanan Manajemen Kinerja yang menggunakan Tekhnologi Informasi</t>
  </si>
  <si>
    <t>Indek profesionalitas ASN Direktorat Kinerja</t>
  </si>
  <si>
    <t>Prosentase pemanfaatan sistem informasi yang terstandard</t>
  </si>
  <si>
    <t>Prosentase Pemenuhan Dokumen AKIP</t>
  </si>
  <si>
    <t>Prosentase Kualitas Pelaksanaan Anggaran Direktorat Kinerja ASN</t>
  </si>
  <si>
    <t>Prosentase Tindak Lanjut Hasil Audit Inspektorat / BPK</t>
  </si>
  <si>
    <t>NILAI</t>
  </si>
  <si>
    <t>Kondisi</t>
  </si>
  <si>
    <t>(NAMA INSTANSI)</t>
  </si>
  <si>
    <t>-</t>
  </si>
  <si>
    <t>Periode Penilaian :</t>
  </si>
  <si>
    <t>…. Januari ….. s.d. ….. Desember …....</t>
  </si>
  <si>
    <t>RENCANA SASARAN KINERJA PEGAWAI (SKP) PEJABAT PIMPINAN TINGGI DAN PIMPINAN TINGGI MANDIRI</t>
  </si>
  <si>
    <t>SASARAN KINERJA PEGAWAI (SKP) PEJABAT PIMPINAN TINGGI DAN UNIT KERJA MANDIRI</t>
  </si>
  <si>
    <t>MODEL INISIASI / MODEL DASAR</t>
  </si>
  <si>
    <t>RENCANA SKP JA</t>
  </si>
  <si>
    <t>RENCANA SKP JF</t>
  </si>
  <si>
    <t>REVIEW SKP JF</t>
  </si>
  <si>
    <t>PENETEPAN SKP JA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</si>
  <si>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</si>
  <si>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</si>
  <si>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</si>
  <si>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</si>
  <si>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</si>
  <si>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</si>
  <si>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</si>
  <si>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</si>
  <si>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</si>
  <si>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</si>
  <si>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</si>
  <si>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</si>
  <si>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a1</t>
  </si>
  <si>
    <t>a2</t>
  </si>
  <si>
    <t>a3</t>
  </si>
  <si>
    <t>b1</t>
  </si>
  <si>
    <t>b2</t>
  </si>
  <si>
    <t>b3</t>
  </si>
  <si>
    <t>a4</t>
  </si>
  <si>
    <t>a5</t>
  </si>
  <si>
    <t>a6</t>
  </si>
  <si>
    <t>b4</t>
  </si>
  <si>
    <t>b5</t>
  </si>
  <si>
    <t>b6</t>
  </si>
  <si>
    <t>a7</t>
  </si>
  <si>
    <t>a8</t>
  </si>
  <si>
    <t>b7</t>
  </si>
  <si>
    <t>b8</t>
  </si>
  <si>
    <t>M</t>
  </si>
  <si>
    <t>SATUAN</t>
  </si>
  <si>
    <t>LAPORAN DOKUMEN PENILAIAN KINERJA</t>
  </si>
  <si>
    <t>NAMA</t>
  </si>
  <si>
    <t>PANGKAT/GOL. RUANG</t>
  </si>
  <si>
    <t>JABATAN</t>
  </si>
  <si>
    <t>UNIT KERJA</t>
  </si>
  <si>
    <t>ATASAN PEJABAT PENILAI KINERJA</t>
  </si>
  <si>
    <t>PENILAIAN KINERJA</t>
  </si>
  <si>
    <t>NILAI SKP</t>
  </si>
  <si>
    <t>NILAI PERILAKU KERJA</t>
  </si>
  <si>
    <t>NILAI SKP + PERILAKU KERJA</t>
  </si>
  <si>
    <t>IDE BARU</t>
  </si>
  <si>
    <t>NILAI KINERJA PEGAWAI</t>
  </si>
  <si>
    <t>PREDIKAT KINERJA PEGAWAI</t>
  </si>
  <si>
    <t>TOTAL ANGKA KREDIT YANG DIPEROLEH (BAGI PEJABAT FUNGSIONAL)</t>
  </si>
  <si>
    <t>PERMASALAHAN</t>
  </si>
  <si>
    <t>REKOMENDASI</t>
  </si>
  <si>
    <t>Pegawai yang dinilai</t>
  </si>
  <si>
    <t>Pejabat Penilai Kinerja,</t>
  </si>
  <si>
    <t>PENILAIAN PRESTASI KERJA PNS PERIODE JANUARI - JUNI</t>
  </si>
  <si>
    <t>PEJABAT PENILAI</t>
  </si>
  <si>
    <t>PNS YANG DINILAI</t>
  </si>
  <si>
    <t>PANGKAT/GOL</t>
  </si>
  <si>
    <t>TANGGAL PENILAIAN</t>
  </si>
  <si>
    <t>UNSUR YANG DINILAI</t>
  </si>
  <si>
    <t>A. SASARAN KINERJA PEGAWAI (SKP)</t>
  </si>
  <si>
    <t>B. PERILAKU KERJA PEGAWAI</t>
  </si>
  <si>
    <t>NILAI PRESTASI KERJA</t>
  </si>
  <si>
    <t>PENILAIAN KINERJA PNS PERIODE JULI - DESEMBER</t>
  </si>
  <si>
    <t>NILAI KINERJA PNS</t>
  </si>
  <si>
    <t>C.IDE BARU</t>
  </si>
  <si>
    <t>NILAI AKHIR</t>
  </si>
  <si>
    <t>INTEGRASI HASIL PENILAIAN KINERJA PNS TAHUN 2021</t>
  </si>
  <si>
    <t>TANGGAL INTEGRASI PENILAIAN</t>
  </si>
  <si>
    <t>INTEGRASI HASIL PENILAIAN KINERJA PNS 2021</t>
  </si>
  <si>
    <t>PERIODE</t>
  </si>
  <si>
    <t>JANUARI - JUNI</t>
  </si>
  <si>
    <t>JULI - DESEMBER</t>
  </si>
  <si>
    <t>NILAI KINERJA PNS TAHUN 2021</t>
  </si>
  <si>
    <t>PREDIKAT</t>
  </si>
  <si>
    <t>Nama Atasan</t>
  </si>
  <si>
    <t>RENCANA KINERJA ATASAN YANG DIINTERVENSI</t>
  </si>
  <si>
    <t>ASPEK</t>
  </si>
  <si>
    <t>IKI</t>
  </si>
  <si>
    <t>KETERANGAN</t>
  </si>
  <si>
    <t>STANDAR/KATEGORI KINERJA</t>
  </si>
  <si>
    <t>SUMBER DATA UNTUK PENGUKURAN</t>
  </si>
  <si>
    <t>REALISASI</t>
  </si>
  <si>
    <t>CAPAIAN IKI</t>
  </si>
  <si>
    <t>KATEGORI CAPAIAN IKI</t>
  </si>
  <si>
    <t>Times</t>
  </si>
  <si>
    <t>Average</t>
  </si>
  <si>
    <t>Times x Average</t>
  </si>
  <si>
    <t>Bobot Pengali</t>
  </si>
  <si>
    <t>CAPAIAN RENCANA KINERJA</t>
  </si>
  <si>
    <t>KATEGORI AKHIR</t>
  </si>
  <si>
    <t>NILAI TERTIMBANG</t>
  </si>
  <si>
    <t>SANGAT KURANG</t>
  </si>
  <si>
    <t>CUKUP</t>
  </si>
  <si>
    <t>BAIK</t>
  </si>
  <si>
    <t>SANGAT BAIK</t>
  </si>
  <si>
    <t>TABEL KONVERSI CAPAIAN IKI MENJADI KATEGORI CAPAIAN IKI</t>
  </si>
  <si>
    <t>TABEL KATEGORI DAN NILAI CAPAIAN RENCANA KINERJA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</si>
  <si>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</si>
  <si>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</si>
  <si>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</si>
  <si>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</si>
  <si>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</si>
  <si>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</si>
  <si>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</si>
  <si>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</si>
  <si>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</si>
  <si>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Kategori</t>
  </si>
  <si>
    <t>Nilai</t>
  </si>
  <si>
    <t>Kualitas</t>
  </si>
  <si>
    <t>&lt;60%</t>
  </si>
  <si>
    <t>60 - 69%</t>
  </si>
  <si>
    <t>70 - 80%</t>
  </si>
  <si>
    <t>&gt;80%</t>
  </si>
  <si>
    <t>Penilaian atasan</t>
  </si>
  <si>
    <t>Level Capaian</t>
  </si>
  <si>
    <t>Capaian Minimal*</t>
  </si>
  <si>
    <t>Capaian Maksimal*</t>
  </si>
  <si>
    <t>Sebutan IKI</t>
  </si>
  <si>
    <t>Sangat Baik</t>
  </si>
  <si>
    <t>Kuantitas</t>
  </si>
  <si>
    <t>&lt;70%</t>
  </si>
  <si>
    <t>70 - 79%</t>
  </si>
  <si>
    <t>80 - 90%</t>
  </si>
  <si>
    <t>&gt;90%</t>
  </si>
  <si>
    <t>~</t>
  </si>
  <si>
    <t>Baik</t>
  </si>
  <si>
    <t>Waktu</t>
  </si>
  <si>
    <t>Bulan</t>
  </si>
  <si>
    <t xml:space="preserve">&gt;10 </t>
  </si>
  <si>
    <t xml:space="preserve"> 9 - 10 </t>
  </si>
  <si>
    <t>7 - 8</t>
  </si>
  <si>
    <t xml:space="preserve">&lt; 7 </t>
  </si>
  <si>
    <t>Data Launching Aplikasi</t>
  </si>
  <si>
    <t>Cukup</t>
  </si>
  <si>
    <t>Data aktif pengaduan yang terdokumentasi dalam aplikasi SIMBG</t>
  </si>
  <si>
    <t>Kurang</t>
  </si>
  <si>
    <t>&gt; 4</t>
  </si>
  <si>
    <t>3 - 4</t>
  </si>
  <si>
    <t>1 - 2</t>
  </si>
  <si>
    <t>&lt; 1</t>
  </si>
  <si>
    <t>Data aktif penyelesaian pengaduan yang terdokumentasi dalam aplikasi SIMBG</t>
  </si>
  <si>
    <t>Sangat Kurang</t>
  </si>
  <si>
    <t>Lingkup unit kerja</t>
  </si>
  <si>
    <t>Poin Ide Baru</t>
  </si>
  <si>
    <t>Lingkup tim kerja</t>
  </si>
  <si>
    <t>Lingkup instansi</t>
  </si>
  <si>
    <t>Lingkup nasional</t>
  </si>
  <si>
    <t>2 poin</t>
  </si>
  <si>
    <t>3 poin</t>
  </si>
  <si>
    <t>4 poin</t>
  </si>
  <si>
    <t>5 poin</t>
  </si>
  <si>
    <t>Nilai Prestasi Kerja PNS</t>
  </si>
  <si>
    <t>Nilai Kinerja PNS</t>
  </si>
  <si>
    <t>91-100</t>
  </si>
  <si>
    <t>76-90</t>
  </si>
  <si>
    <t>61-75</t>
  </si>
  <si>
    <t>51-60</t>
  </si>
  <si>
    <t>0-50</t>
  </si>
  <si>
    <t>70-89</t>
  </si>
  <si>
    <t>50-69</t>
  </si>
  <si>
    <t>0-49</t>
  </si>
  <si>
    <t>90-120</t>
  </si>
  <si>
    <t>(misalnya nilai perilaku 90 dan penilaian perilaku belum 360 derajat/survey tertutup)</t>
  </si>
  <si>
    <t>(misalnya ada ide baru lingkup unit kerja)</t>
  </si>
  <si>
    <t>(misalnya nilai SKP 96</t>
  </si>
  <si>
    <t>110-120 dan memiliki ide baru</t>
  </si>
  <si>
    <t>Badan Kepegawaian Daerah Provinsi Bengkulu</t>
  </si>
  <si>
    <t>Berkas</t>
  </si>
  <si>
    <t>Persentase</t>
  </si>
  <si>
    <t>Bengkulu, 31 Desember 2021</t>
  </si>
  <si>
    <t>(14)</t>
  </si>
  <si>
    <t>Cascading Directif/Non Directif</t>
  </si>
  <si>
    <t>(15)</t>
  </si>
  <si>
    <t>Khusus</t>
  </si>
  <si>
    <t>Analis Kinerja</t>
  </si>
  <si>
    <t>Feri Antoni, SE</t>
  </si>
  <si>
    <t>Kepala Sub Bidang Penilaian dan Evaluasi Kinerja Aparatur</t>
  </si>
  <si>
    <t xml:space="preserve">Jumlah Dokumen Verifikasi dan Monev Kinerja PNS yang telah diperiksa </t>
  </si>
  <si>
    <t>Presentase Dokumen Verifikasi dan Monev Kinerja PNS yang Telah diperiksa dengan kategori Baik</t>
  </si>
  <si>
    <t>Ketetapan Waktu Dokumen Vefirikasi dan Monev Kinera PNS yang Telah Diperiksa</t>
  </si>
  <si>
    <t>Jumlah Dokumen Monitoring dan Evaluasi TPP PNS dilingkungan Pemerintah Provinsi Bengkulu yang Telah  di Verifikasi</t>
  </si>
  <si>
    <t>Presentase Dokumen Monitoring dan Evaluasi TPP PNS dilingkungan Pemerintah Provinsi Bengkulu yang Telah di Verifikasi dengan Kategori baik</t>
  </si>
  <si>
    <t>Ketepatan Waktu Dokumen Monitoring dan Evaluasi TPP PNS di Lingkungan Pemerintah Provinsi Bengkulu yang Telah Diperiksa</t>
  </si>
  <si>
    <t>PENILAIAN SASARAN KINERJA PEGAWAI</t>
  </si>
  <si>
    <t>MATRIKS PEMBAGIAN PERAN DAN HASIL DARI JPT PRATAMA KE JA/JF DI BAWAH JPT</t>
  </si>
  <si>
    <t>Rencana Kinerja 1 JPT:</t>
  </si>
  <si>
    <t>Rencana Kinerja 1.1 JPT:</t>
  </si>
  <si>
    <t>Rencana Kinerja 1.2 JPT:</t>
  </si>
  <si>
    <t>INDIKATOR</t>
  </si>
  <si>
    <t>Tingkat pemenuhan sarana dan prasarana kebutuhan kerja BKD</t>
  </si>
  <si>
    <t>Rencana Kinerja yang mengintervensi atasan</t>
  </si>
  <si>
    <t>Ka. BKD</t>
  </si>
  <si>
    <t>Indeks Profesionalisme ASN</t>
  </si>
  <si>
    <t>ASN yang telah memenuhi Syarat Kompetensi dan Kualifikasi</t>
  </si>
  <si>
    <t>ASN yang Dijatuhi Hukuman Disiplin</t>
  </si>
  <si>
    <t>Rata-Rata Nilai SKP</t>
  </si>
  <si>
    <t>Indeks Kepuasan Layanan Kepegawaian</t>
  </si>
  <si>
    <t>INTERMEDIATE OUTCOME</t>
  </si>
  <si>
    <t>1. Kepala Bidang Penilaian Kinerja Aparatur dan Penghargaan</t>
  </si>
  <si>
    <t>Penilaian Kinerja PNS di Lingkungan Pemprov Bengkulu terselenggara sesuai Kriteria Penilaian Indeks Profesionalisme ASN</t>
  </si>
  <si>
    <t>Pelanggaran Disiplin yang dilakukan oleh PNS di Lingkungan Pemerintah Provinsi Bengkulu Semakin Menurun</t>
  </si>
  <si>
    <t>Laporan Penilaian Kinerja PNS tersaji Lengkap, Akurat, Informatif dan Siap digunakan untuk Admnistrasi Kepegawaian</t>
  </si>
  <si>
    <t>x</t>
  </si>
  <si>
    <t>Draft SLKS Siap untuk dibahas di Level Pimpinan</t>
  </si>
  <si>
    <t>Draft dan Rumusan Konsep Penjatuhan Hukuman Disiplin PNS Siap untuk dibahas di Level Pimpinan</t>
  </si>
  <si>
    <r>
      <t xml:space="preserve">Evaluasi Kinerja Sesuai SOP berbasis Online dan Terintegrasi dengan Sistem </t>
    </r>
    <r>
      <rPr>
        <i/>
        <sz val="18"/>
        <color theme="1"/>
        <rFont val="Bookman Old Style"/>
        <family val="1"/>
      </rPr>
      <t>E-Kinerja</t>
    </r>
    <r>
      <rPr>
        <sz val="18"/>
        <color theme="1"/>
        <rFont val="Bookman Old Style"/>
        <family val="1"/>
      </rPr>
      <t xml:space="preserve"> Online</t>
    </r>
  </si>
  <si>
    <t>Rumusan Izin Cuti PNS tersaji lengkap dan siap digunakan untuk Administrasi Kepegawaian</t>
  </si>
  <si>
    <t>Evaluasi Hasil Penilaian Kinerja PNS terselenggara sesuai aturan yang berlaku</t>
  </si>
  <si>
    <t>Draft Rancangan Kepegawaian Izin Perceraian PNS Siap untuk dibahas di Level Pimpinan</t>
  </si>
  <si>
    <t>Rencana kinerja Anggota Tim Kerja 1 yang mengintervensi atasan</t>
  </si>
  <si>
    <t>Draft Peraturan tentang Kebijakan dan Evaluasi Kinerja Aparatur Tersusun secara Lengkap dan Komprehensif</t>
  </si>
  <si>
    <t>Penilaian dan Evaluasi Kinerja Aparautr Terselenggara Sesuai SOP</t>
  </si>
  <si>
    <t>Laporan Evaluasi yang terintegrasi tersusun secara Lengkap</t>
  </si>
  <si>
    <t xml:space="preserve">Laporan Evaluasi Penilaian Kinerja PNS tersusun Secara Lengkap dan Komprehensif </t>
  </si>
  <si>
    <t>Telaah Mengenai Kebijakan Penilaian dan Evaluasi Kinerja Aparatur tersusun secara lengkap dan Komprehensif</t>
  </si>
  <si>
    <t>Rekapitulasi Data Tersusun secara Lengkap, Akurat, Periodik dan Informatif</t>
  </si>
  <si>
    <t>Bahan Telaah Mengenai Kebijakan Penilaian dan Evaluasi Kinerja Aparatur Terhimpun Secara Lengkap</t>
  </si>
  <si>
    <t>Data Penilaian Kinerja Terhimpun secara Lengkap, Akurat dan Periodik</t>
  </si>
  <si>
    <t>Bahan Laporan Evaluasi Kinerja yang terintegrasi tersusun secara lengkap</t>
  </si>
  <si>
    <t>Bahan Laporan SKP PNS terhimpun secara Lengkap</t>
  </si>
  <si>
    <t>Bahan Laporan P2KP PNS Terhimpun Secara Lengkap</t>
  </si>
  <si>
    <t>Bahan Laporan SKP dan P2KP terhimpun Secara Lengkap Melalui Aplikasi Penilaian Kinerja</t>
  </si>
  <si>
    <t xml:space="preserve">NAMA </t>
  </si>
  <si>
    <t>RENCANA KINERJA ATASAN LANGSUNG YANG DIINTERVENSI</t>
  </si>
  <si>
    <t>Jumlah Bahan telaah kebijakan Penilaian dan Evaluasi Kinerja Aparatur yang telah terhimpun secara lengkap dan komprehensif</t>
  </si>
  <si>
    <t>7-9 Dokumen</t>
  </si>
  <si>
    <t>Persentase Bahan telaah Kebijakan Penilaian dan Evaluasi Kinerja Aparatur yang telah Terhimpun secara Lengkap dan Komprehensif</t>
  </si>
  <si>
    <t>5-6 Bulan</t>
  </si>
  <si>
    <t>Jumlah Data Penilaian Kinerja yang telah Terhimpun secara Lengkap, Akurat, dan Periodik</t>
  </si>
  <si>
    <t>Persentase Data penilaian Kinerja yang telah terhimpun secara Lengkap, Akurat dan Periodik</t>
  </si>
  <si>
    <t>Ketetapan Waktu Penyelesaian Data Penilaian Kinerja terhimpun secara Lengkap, Akurat dan Periodik yang telah dilaksanakan</t>
  </si>
  <si>
    <t>Jumlah Bahan Laporan Evaluasi Kinerja yang Telah Terintegrasi tersusun secara lengkap</t>
  </si>
  <si>
    <t>Persentase Jumlah bahan Laporan Evaluasi Kinerja yang Terintegrasi tersusun secara lengkap</t>
  </si>
  <si>
    <t>Ketetapan Waktu Penyelesaian Bahan Laporan Evaluasi Kinerja yang telah dilaksanakan</t>
  </si>
  <si>
    <t>Jumlah Bahan Laporan SKP PNS yang telah terhimpun secara lengkap</t>
  </si>
  <si>
    <t>Persentase Jumlah Bahan Laporan SKP PNS yang telah terhimpun secara Lengkap</t>
  </si>
  <si>
    <t>Ketetapan Waktu Penyelesaian Bahan Laporan SKP PNS yang telah dilaksanakan</t>
  </si>
  <si>
    <t>Jumlah Bahan Laporan P2KP PNS yang telah terhimpun secara Lengkap</t>
  </si>
  <si>
    <t>Persentase Bahan Laporan P2KP PNS yang telah Terhimpun secara Lengkap</t>
  </si>
  <si>
    <t>Ketetapan Waktu Penyelesaian Bahan Laporan P2KP PNS yang telah terhimpun secara Lengkap yang telah dilaksanakan</t>
  </si>
  <si>
    <t>Jumlah Bahan Laporan SKP dan P2KP yang telah terhimpun secara Lengkap melalui Aplikasi Penilaian Kinerja</t>
  </si>
  <si>
    <t>Persentase Bahan Laporan SKP dan P2KP yang telah terhimpun secara lengkap melalui Aplikasi Penilaian Kinerja</t>
  </si>
  <si>
    <t>Ketetapan Waktu Penyelesaian Bahan Laporan SKP dan P2KP yang telah terhimpun secara Lengkap Melalui Aplikasi Penilaian Kinerja yang telah dilaksanakan</t>
  </si>
  <si>
    <t>2. KINERJA UTAMA 2</t>
  </si>
  <si>
    <t>Bengkulu,  Juli 2021</t>
  </si>
  <si>
    <t>Non Directif</t>
  </si>
  <si>
    <t>BADAN KEPEGAWAIAN DAERAH PROVINSI BENGKULU</t>
  </si>
  <si>
    <t>PERIODE PENILAIAN :</t>
  </si>
  <si>
    <t>1 JULI s.d 31 DESEMBER 2021</t>
  </si>
  <si>
    <t>90%-100%</t>
  </si>
  <si>
    <t>SEBUTAN</t>
  </si>
  <si>
    <t>1. Orientasi Pelayanan</t>
  </si>
  <si>
    <t>2. Inisiatif Kerja</t>
  </si>
  <si>
    <t>3. Komitmen</t>
  </si>
  <si>
    <t>4. Kerjasama</t>
  </si>
  <si>
    <t>5. Kepemimpinan</t>
  </si>
  <si>
    <t xml:space="preserve">NILAI KINERJA PNS </t>
  </si>
  <si>
    <t>SASARAN KINERJA PEGAWAI PEJABAT ADMINISTRASI</t>
  </si>
  <si>
    <t>HANYA ISI NILAI REALISASI DAN TARGET SAJA KARENA SEMUA SUDAH LINK DENGAN NILAI SEBELUMNYA</t>
  </si>
  <si>
    <t>NILAI PERILAKU KERJA PEGAWAI TIDAK BOLEH LEBIH BATAS MAKSIMAL 109</t>
  </si>
  <si>
    <t>ISI HANYA DIKOLOM PERILAKU KINERJA, UNTUK YANG SASARAN KINERJA PEGAWAI SUDAH LINK DENGAN NILAI PENILAIAN</t>
  </si>
  <si>
    <t>NILAI SUDAH LINK DAN JANUARI-JUNI SUDAH DIKONVERSI PADA KOLOM E12 DENGAN RUMUS DIDALAMNYA</t>
  </si>
  <si>
    <t>NIP ATASAN PEJABAT PENILAI KINERJA</t>
  </si>
  <si>
    <t>PANGKAT/GOL ATASAN PEJABAT PENILAI KINERJA</t>
  </si>
  <si>
    <t>JABATAN ATASAN PEJABAT PENILAI KINERJA</t>
  </si>
  <si>
    <t>UNIT KERJA ATASAN PEJABAT PENILAI KINERJA</t>
  </si>
  <si>
    <t>HANYA MENGISI ATAU MENGUBAH TANGGAL PENANDA TANGANAN SSELEBIHNYA SUDAH LINK DENGAN KOLOM SEBELUMNYA</t>
  </si>
  <si>
    <t>PADA KOLOM NILAI TERTIMBANG RUMUSNYA (=NILAI AKHIR X 80% + NILAI ATASAN X 20%) JIKA NON DIRECT, JIKA DIRECT =(NILAI AKHIR X 100%)</t>
  </si>
  <si>
    <t>PERILAKU KERJA BAGI PELAKSANA ATAU PUN FUNGSIONAL HANYA 4 PERILAKU DENGAN JUMLAH DIBAGI RATA-RATA</t>
  </si>
  <si>
    <t>Pegawai Negeri Sipil Yang Dinilai</t>
  </si>
  <si>
    <t>Pejabat Penilai,</t>
  </si>
  <si>
    <t>Bengkulu, 04 Januari 2021</t>
  </si>
  <si>
    <t>Dokumen</t>
  </si>
  <si>
    <t>Menyiapkan bahan-bahan LKPJ akhir tahun dan masa akhir jabatan Bupati bidang Hukum dan Politik.</t>
  </si>
  <si>
    <t>Menyiapkan bahan-bahan LPPD dan LKPD dan RKPD bidang Hukum dan Politik sebagai bahan penyusunan LPPD dan LKPD.</t>
  </si>
  <si>
    <t>Menyiapkan bahan-bahan RPJPD, RPJMD dan RKPD bidang Hukum dan Politik sebagai bahan penyusunan RPJPD, RPJMD dan RKPD.</t>
  </si>
  <si>
    <t>Menyusun rencana kegiatan kinerja tahunan bidang Hukum dan Politik.</t>
  </si>
  <si>
    <t>BIAYA</t>
  </si>
  <si>
    <t>WAKTU</t>
  </si>
  <si>
    <t>KUAL/MUTU</t>
  </si>
  <si>
    <t>KUANT/OUTPUT</t>
  </si>
  <si>
    <t>AK</t>
  </si>
  <si>
    <t>III. KEGIATAN TUGAS JABATAN</t>
  </si>
  <si>
    <t>Pangkat/Gol.Ruang</t>
  </si>
  <si>
    <t>II. PEGAWAI NEGERI SIPIL YANG DINILAI</t>
  </si>
  <si>
    <t>I. PEJABAT PENILAI</t>
  </si>
  <si>
    <t>PEGAWAI NEGERI SIPIL</t>
  </si>
  <si>
    <t xml:space="preserve"> SASARAN KERJA</t>
  </si>
  <si>
    <t>KOPLI ANSORI</t>
  </si>
  <si>
    <t>Nilai Capaian SKP</t>
  </si>
  <si>
    <t xml:space="preserve">Dokumen </t>
  </si>
  <si>
    <t>Biaya</t>
  </si>
  <si>
    <t>Kual/Mutu</t>
  </si>
  <si>
    <t>Kuant/ Output</t>
  </si>
  <si>
    <t>Kual/ Mutu</t>
  </si>
  <si>
    <t>NILAI CAPAIAN SKP</t>
  </si>
  <si>
    <t>PENGHITUNGAN</t>
  </si>
  <si>
    <t>I. Kegiatan Tugas  Jabatan</t>
  </si>
  <si>
    <t>PENILAIAN CAPAIAN SASARAN KERJA</t>
  </si>
  <si>
    <t>BENGKULU, 30 Juni 2021</t>
  </si>
  <si>
    <t>R A H A S I A</t>
  </si>
  <si>
    <t>Tanggal,</t>
  </si>
  <si>
    <t>SIPIL YANG DINILAI (APABILA ADA)</t>
  </si>
  <si>
    <t>PENILAI ATAS KEBERATAN</t>
  </si>
  <si>
    <t>KEBERATAN DARI PEGAWAI NEGERI</t>
  </si>
  <si>
    <t>5.</t>
  </si>
  <si>
    <t>KEPUTUSAN ATASAN PEJABAT</t>
  </si>
  <si>
    <t>7.</t>
  </si>
  <si>
    <t>x 40 %</t>
  </si>
  <si>
    <t>Nilai Perilaku Kerja</t>
  </si>
  <si>
    <t>Nilai rata-rata</t>
  </si>
  <si>
    <t>Jumlah</t>
  </si>
  <si>
    <t>6. Kepemimpinan</t>
  </si>
  <si>
    <t>5. Kerjasama</t>
  </si>
  <si>
    <t>4. Disiplin</t>
  </si>
  <si>
    <t>2. Integritas</t>
  </si>
  <si>
    <t>b. Perilaku Kerja</t>
  </si>
  <si>
    <t>ATAS KEBERATAN</t>
  </si>
  <si>
    <t>a. Sasaran Kerja Pegawai (SKP)</t>
  </si>
  <si>
    <t>TANGGAPAN PEJABAT PENILAI</t>
  </si>
  <si>
    <t>6.</t>
  </si>
  <si>
    <t>4.</t>
  </si>
  <si>
    <t>PEMERINTAH PROVINSI BENGKULU</t>
  </si>
  <si>
    <t>e. Unit Organisasi</t>
  </si>
  <si>
    <t>d. Jabatan/Pangkat</t>
  </si>
  <si>
    <t>c. Pangkat, Golongan ruang, TMT</t>
  </si>
  <si>
    <t>b. N I P</t>
  </si>
  <si>
    <t>ATASAN PEJABAT YANG MENILAI</t>
  </si>
  <si>
    <t>a. Nama</t>
  </si>
  <si>
    <t>11. DITERIMA TANGGAL, 2 JULI 2021</t>
  </si>
  <si>
    <t>ATASAN PEJABAT PENILAI</t>
  </si>
  <si>
    <t>3.</t>
  </si>
  <si>
    <t>YANG DINILAI</t>
  </si>
  <si>
    <t>10. DITERIMA TANGGAL, 1 JULI 2021</t>
  </si>
  <si>
    <t>2.</t>
  </si>
  <si>
    <t>9. DIBUAT TANGGAL, 30 JUNI  2021</t>
  </si>
  <si>
    <t>1.</t>
  </si>
  <si>
    <t xml:space="preserve">BADAN KEPEGAWAIAN DAERAH </t>
  </si>
  <si>
    <t>JANGKA WAKTU PENILAIAN</t>
  </si>
  <si>
    <t>PENILAIAN PRESTASI KERJA
PEGAWAI NEGERI SIPIL</t>
  </si>
  <si>
    <t>8. REKOMENDASI</t>
  </si>
  <si>
    <t>Tgl. Tanda Tangan Atasan Pejabat Penilai</t>
  </si>
  <si>
    <t>Tgl. Tanda Tangan PNS yg dinilai</t>
  </si>
  <si>
    <t>Tgl. Tanda Tangan Pejabat Penilai</t>
  </si>
  <si>
    <t>e.</t>
  </si>
  <si>
    <t>d.</t>
  </si>
  <si>
    <t>c.</t>
  </si>
  <si>
    <t xml:space="preserve">NIP. </t>
  </si>
  <si>
    <t>b.</t>
  </si>
  <si>
    <t>a.</t>
  </si>
  <si>
    <t>04 Januari 2022</t>
  </si>
  <si>
    <t>03  Januari 2022</t>
  </si>
  <si>
    <t>31 Desember 2021</t>
  </si>
  <si>
    <t>Tempat Tgl. Nilai Capaian SKP JULI-DES</t>
  </si>
  <si>
    <t>Tempat Tgl. Nilai Capaian SKP JAN-JUNI</t>
  </si>
  <si>
    <t>Tempat Tgl. Formulir Sasaran Kerja Pegawai</t>
  </si>
  <si>
    <t>04 JANUARI  s/d  31 DESEMBER 2021</t>
  </si>
  <si>
    <t>Jangka Waktu Penilaian</t>
  </si>
  <si>
    <t>DINAS PENDIDIKAN DAN KEBUDAYAAN PROVINSI BENGKULU</t>
  </si>
  <si>
    <t>Instansi</t>
  </si>
  <si>
    <t>TAHUN</t>
  </si>
  <si>
    <t>Bengkulu, 30 Juni  2021</t>
  </si>
  <si>
    <t>Bengkulu, 01 Juli 2021</t>
  </si>
  <si>
    <t>Bengkulu,  04 Januari 2021</t>
  </si>
  <si>
    <t>DATA  PEGAWAI</t>
  </si>
  <si>
    <t>Penata Tk.I</t>
  </si>
  <si>
    <t>Analis SDM Aparatur</t>
  </si>
  <si>
    <t xml:space="preserve">Badan Kegawaian Daerah </t>
  </si>
  <si>
    <t>198804152002….......</t>
  </si>
  <si>
    <t>19851103…...</t>
  </si>
  <si>
    <t>Pembina / IV.a</t>
  </si>
  <si>
    <t>Kepala Bidang …............</t>
  </si>
  <si>
    <t>19790415…..............</t>
  </si>
  <si>
    <t xml:space="preserve">Kepala Badan </t>
  </si>
  <si>
    <t>Aulia Rizki, M. SI</t>
  </si>
  <si>
    <t>Zhafirah, S.E</t>
  </si>
  <si>
    <t>Muhammad, M. Pd</t>
  </si>
  <si>
    <t>Jangka Waktu Penilaian  4 Januari 2021 s.d. 30 Juni 2021</t>
  </si>
  <si>
    <t>NAMA PEGAWAI YANG DINILAI 1</t>
  </si>
  <si>
    <t>NIP PEGAWAI YANG DINILAI 2</t>
  </si>
  <si>
    <t>PANGKAT/GOL PEGAWAI YANG DINILAI  3</t>
  </si>
  <si>
    <t>JABATAN PEGAWAI YANG DINILAI 4</t>
  </si>
  <si>
    <t>UNIT KERJA PEGAWAI YANG DINILAI 5</t>
  </si>
  <si>
    <t>JABATAN PEJABAT PENILAI KINERJA 9</t>
  </si>
  <si>
    <t>NAMA PEJABAT PENILAI KINERJA 6</t>
  </si>
  <si>
    <t>NIP PEJABAT PENILAI KINERJA 7</t>
  </si>
  <si>
    <t>PANGKAT/GOL PEJABAT PENILAI KINERJA 8</t>
  </si>
  <si>
    <t>UNIT KERJA PEJABAT PENILAI KINERJA 10</t>
  </si>
  <si>
    <t>Bengkulu,   30  Juni 2021</t>
  </si>
  <si>
    <t xml:space="preserve">   </t>
  </si>
  <si>
    <t>NAMA PEJABAT ESELON/JABATAN</t>
  </si>
  <si>
    <t>Nama Jabatan Es IV/Pejabat Eselon IV</t>
  </si>
  <si>
    <t>Pelaksana di Subbidang</t>
  </si>
  <si>
    <t>04 Januari 2021 s.d. 31 JUNI 2021</t>
  </si>
  <si>
    <t>Ketepatan Waktu Penyelesaian bahan telaah kebijakan Penilaian dan Evaluasi Kinerja Aparatur Terhimpun yang telah dilaksanakan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</si>
</sst>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_-;\-* #,##0_-;_-* &quot;-&quot;_-;_-@_-"/>
    <numFmt numFmtId="166" formatCode="0.000"/>
    <numFmt numFmtId="167" formatCode="0.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Bookman Old Style"/>
      <family val="1"/>
    </font>
    <font>
      <i/>
      <sz val="12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i/>
      <u/>
      <sz val="18"/>
      <color theme="1"/>
      <name val="Bookman Old Style"/>
      <family val="1"/>
    </font>
    <font>
      <b/>
      <sz val="18"/>
      <color theme="1"/>
      <name val="Bookman Old Style"/>
      <family val="1"/>
    </font>
    <font>
      <sz val="18"/>
      <color theme="1"/>
      <name val="Bookman Old Style"/>
      <family val="1"/>
    </font>
    <font>
      <i/>
      <sz val="18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rgb="FF000000"/>
      <name val="Bookman Old Style"/>
      <family val="1"/>
    </font>
    <font>
      <sz val="11"/>
      <color theme="1" tint="0.34998626667073579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sz val="10"/>
      <name val="Arial"/>
      <family val="2"/>
    </font>
    <font>
      <sz val="12"/>
      <name val="Times New Roman"/>
      <family val="1"/>
    </font>
    <font>
      <sz val="16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Bookman Old Style"/>
      <family val="1"/>
    </font>
    <font>
      <sz val="12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2"/>
      <name val="Antique Olive Compact"/>
      <family val="2"/>
    </font>
    <font>
      <sz val="8"/>
      <name val="Arial"/>
      <family val="2"/>
    </font>
    <font>
      <strike/>
      <sz val="10"/>
      <name val="Arial Narrow"/>
      <family val="2"/>
    </font>
    <font>
      <b/>
      <sz val="5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rgb="FF595959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i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0"/>
      <name val="Arial"/>
      <family val="2"/>
    </font>
    <font>
      <b/>
      <sz val="11"/>
      <name val="Bookman Old Style"/>
      <family val="1"/>
    </font>
    <font>
      <sz val="14"/>
      <name val="Bookman Old Style"/>
      <family val="1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6DCE4"/>
        <bgColor rgb="FFD6DCE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6DCE4"/>
      </patternFill>
    </fill>
    <fill>
      <patternFill patternType="solid">
        <fgColor theme="8" tint="0.79998168889431442"/>
        <bgColor theme="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rgb="FFDEEAF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DEEAF6"/>
      </patternFill>
    </fill>
    <fill>
      <patternFill patternType="solid">
        <fgColor rgb="FF0070C0"/>
        <bgColor rgb="FFDEEAF6"/>
      </patternFill>
    </fill>
    <fill>
      <patternFill patternType="solid">
        <fgColor rgb="FF5B9BD5"/>
        <bgColor rgb="FFDEEAF6"/>
      </patternFill>
    </fill>
    <fill>
      <patternFill patternType="solid">
        <fgColor rgb="FF5B9BD5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FFFFF"/>
        <bgColor rgb="FFDEEAF6"/>
      </patternFill>
    </fill>
    <fill>
      <patternFill patternType="solid">
        <fgColor rgb="FFF4B084"/>
        <bgColor rgb="FFFEF2CB"/>
      </patternFill>
    </fill>
    <fill>
      <patternFill patternType="solid">
        <fgColor rgb="FFF4B084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36B09"/>
        <bgColor indexed="64"/>
      </patternFill>
    </fill>
    <fill>
      <patternFill patternType="solid">
        <fgColor theme="0"/>
        <bgColor rgb="FF000000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36" fillId="0" borderId="0"/>
    <xf numFmtId="0" fontId="36" fillId="0" borderId="0"/>
  </cellStyleXfs>
  <cellXfs count="913">
    <xf numFmtId="0" fontId="0" fillId="0" borderId="0" xfId="0"/>
    <xf numFmtId="0" fontId="3" fillId="0" borderId="0" xfId="3"/>
    <xf numFmtId="0" fontId="4" fillId="0" borderId="0" xfId="3" applyFont="1"/>
    <xf numFmtId="0" fontId="4" fillId="0" borderId="3" xfId="3" applyFont="1" applyBorder="1"/>
    <xf numFmtId="0" fontId="9" fillId="0" borderId="0" xfId="3" applyFont="1"/>
    <xf numFmtId="0" fontId="5" fillId="0" borderId="0" xfId="3" applyFont="1" applyAlignment="1">
      <alignment horizontal="left" vertical="top"/>
    </xf>
    <xf numFmtId="0" fontId="3" fillId="0" borderId="0" xfId="3" applyAlignment="1">
      <alignment vertical="justify"/>
    </xf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5" fillId="0" borderId="0" xfId="3" applyFont="1" applyAlignment="1">
      <alignment horizontal="left" vertical="justify"/>
    </xf>
    <xf numFmtId="0" fontId="5" fillId="0" borderId="0" xfId="3" applyFont="1" applyAlignment="1">
      <alignment horizontal="left" vertical="top" wrapText="1"/>
    </xf>
    <xf numFmtId="0" fontId="4" fillId="0" borderId="0" xfId="3" applyFont="1" applyAlignment="1">
      <alignment horizontal="left" vertical="top" wrapText="1"/>
    </xf>
    <xf numFmtId="0" fontId="3" fillId="0" borderId="0" xfId="3"/>
    <xf numFmtId="0" fontId="6" fillId="0" borderId="0" xfId="3" applyFont="1" applyAlignment="1">
      <alignment horizontal="center"/>
    </xf>
    <xf numFmtId="0" fontId="4" fillId="0" borderId="6" xfId="3" applyFont="1" applyBorder="1" applyAlignment="1">
      <alignment horizontal="center"/>
    </xf>
    <xf numFmtId="0" fontId="4" fillId="0" borderId="40" xfId="3" applyFont="1" applyBorder="1" applyAlignment="1">
      <alignment horizontal="center" vertical="center"/>
    </xf>
    <xf numFmtId="0" fontId="4" fillId="0" borderId="43" xfId="3" applyFont="1" applyBorder="1" applyAlignment="1">
      <alignment horizontal="center" vertical="center"/>
    </xf>
    <xf numFmtId="0" fontId="4" fillId="0" borderId="44" xfId="3" applyFont="1" applyBorder="1" applyAlignment="1">
      <alignment horizontal="center" wrapText="1"/>
    </xf>
    <xf numFmtId="0" fontId="4" fillId="0" borderId="45" xfId="3" applyFont="1" applyBorder="1" applyAlignment="1">
      <alignment horizontal="center" wrapText="1"/>
    </xf>
    <xf numFmtId="0" fontId="4" fillId="0" borderId="30" xfId="3" applyFont="1" applyBorder="1" applyAlignment="1">
      <alignment horizontal="center"/>
    </xf>
    <xf numFmtId="0" fontId="1" fillId="0" borderId="0" xfId="3" applyFont="1"/>
    <xf numFmtId="0" fontId="3" fillId="0" borderId="0" xfId="3"/>
    <xf numFmtId="0" fontId="6" fillId="0" borderId="0" xfId="3" applyFont="1" applyAlignment="1">
      <alignment horizontal="center"/>
    </xf>
    <xf numFmtId="0" fontId="9" fillId="0" borderId="0" xfId="3" applyFont="1"/>
    <xf numFmtId="0" fontId="3" fillId="0" borderId="0" xfId="3" applyAlignment="1">
      <alignment vertical="center" wrapText="1"/>
    </xf>
    <xf numFmtId="0" fontId="3" fillId="0" borderId="0" xfId="3" applyFont="1"/>
    <xf numFmtId="0" fontId="4" fillId="0" borderId="3" xfId="3" applyFont="1" applyBorder="1" applyAlignment="1">
      <alignment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3" xfId="1" applyNumberFormat="1" applyFont="1" applyBorder="1"/>
    <xf numFmtId="0" fontId="4" fillId="0" borderId="3" xfId="1" applyNumberFormat="1" applyFont="1" applyBorder="1" applyAlignment="1">
      <alignment vertical="center" wrapText="1"/>
    </xf>
    <xf numFmtId="0" fontId="4" fillId="4" borderId="4" xfId="3" applyFont="1" applyFill="1" applyBorder="1"/>
    <xf numFmtId="0" fontId="6" fillId="4" borderId="32" xfId="3" applyFont="1" applyFill="1" applyBorder="1"/>
    <xf numFmtId="0" fontId="6" fillId="4" borderId="3" xfId="3" applyFont="1" applyFill="1" applyBorder="1"/>
    <xf numFmtId="0" fontId="6" fillId="4" borderId="5" xfId="3" applyFont="1" applyFill="1" applyBorder="1"/>
    <xf numFmtId="0" fontId="4" fillId="4" borderId="2" xfId="3" applyFont="1" applyFill="1" applyBorder="1"/>
    <xf numFmtId="0" fontId="6" fillId="0" borderId="0" xfId="3" applyFont="1"/>
    <xf numFmtId="0" fontId="4" fillId="4" borderId="36" xfId="3" applyFont="1" applyFill="1" applyBorder="1"/>
    <xf numFmtId="0" fontId="4" fillId="4" borderId="34" xfId="3" applyFont="1" applyFill="1" applyBorder="1"/>
    <xf numFmtId="0" fontId="4" fillId="4" borderId="48" xfId="3" applyFont="1" applyFill="1" applyBorder="1"/>
    <xf numFmtId="0" fontId="6" fillId="6" borderId="47" xfId="3" applyFont="1" applyFill="1" applyBorder="1"/>
    <xf numFmtId="0" fontId="6" fillId="6" borderId="41" xfId="3" applyFont="1" applyFill="1" applyBorder="1" applyAlignment="1">
      <alignment horizontal="center"/>
    </xf>
    <xf numFmtId="0" fontId="4" fillId="0" borderId="3" xfId="3" quotePrefix="1" applyFont="1" applyBorder="1"/>
    <xf numFmtId="0" fontId="4" fillId="4" borderId="27" xfId="3" applyFont="1" applyFill="1" applyBorder="1"/>
    <xf numFmtId="0" fontId="6" fillId="4" borderId="34" xfId="3" applyFont="1" applyFill="1" applyBorder="1"/>
    <xf numFmtId="0" fontId="4" fillId="4" borderId="37" xfId="3" applyFont="1" applyFill="1" applyBorder="1"/>
    <xf numFmtId="0" fontId="6" fillId="4" borderId="48" xfId="3" applyFont="1" applyFill="1" applyBorder="1"/>
    <xf numFmtId="0" fontId="6" fillId="6" borderId="6" xfId="3" applyFont="1" applyFill="1" applyBorder="1"/>
    <xf numFmtId="0" fontId="4" fillId="4" borderId="4" xfId="3" applyFont="1" applyFill="1" applyBorder="1" applyAlignment="1">
      <alignment vertical="center" wrapText="1"/>
    </xf>
    <xf numFmtId="0" fontId="4" fillId="4" borderId="2" xfId="3" applyFont="1" applyFill="1" applyBorder="1" applyAlignment="1">
      <alignment vertical="center" wrapText="1"/>
    </xf>
    <xf numFmtId="0" fontId="15" fillId="0" borderId="0" xfId="3" applyFont="1"/>
    <xf numFmtId="0" fontId="11" fillId="0" borderId="0" xfId="5" applyFont="1" applyAlignment="1"/>
    <xf numFmtId="0" fontId="11" fillId="0" borderId="0" xfId="4" applyFont="1" applyAlignment="1"/>
    <xf numFmtId="0" fontId="11" fillId="0" borderId="0" xfId="5" applyFont="1"/>
    <xf numFmtId="0" fontId="4" fillId="0" borderId="3" xfId="3" quotePrefix="1" applyFont="1" applyBorder="1" applyAlignment="1">
      <alignment horizontal="left"/>
    </xf>
    <xf numFmtId="0" fontId="4" fillId="0" borderId="3" xfId="3" applyFont="1" applyBorder="1" applyAlignment="1">
      <alignment horizontal="left"/>
    </xf>
    <xf numFmtId="0" fontId="4" fillId="0" borderId="34" xfId="3" applyFont="1" applyBorder="1" applyAlignment="1">
      <alignment horizontal="left"/>
    </xf>
    <xf numFmtId="0" fontId="3" fillId="0" borderId="0" xfId="3"/>
    <xf numFmtId="0" fontId="3" fillId="0" borderId="0" xfId="3" applyAlignment="1">
      <alignment vertical="center"/>
    </xf>
    <xf numFmtId="0" fontId="4" fillId="0" borderId="41" xfId="3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9" fillId="0" borderId="0" xfId="3" applyFont="1"/>
    <xf numFmtId="0" fontId="3" fillId="0" borderId="0" xfId="3"/>
    <xf numFmtId="0" fontId="4" fillId="0" borderId="0" xfId="3" applyFont="1" applyBorder="1" applyAlignment="1">
      <alignment horizontal="left"/>
    </xf>
    <xf numFmtId="0" fontId="4" fillId="4" borderId="42" xfId="3" applyFont="1" applyFill="1" applyBorder="1"/>
    <xf numFmtId="0" fontId="6" fillId="4" borderId="46" xfId="3" applyFont="1" applyFill="1" applyBorder="1"/>
    <xf numFmtId="0" fontId="4" fillId="0" borderId="32" xfId="3" quotePrefix="1" applyFont="1" applyBorder="1" applyAlignment="1">
      <alignment horizontal="left"/>
    </xf>
    <xf numFmtId="0" fontId="4" fillId="0" borderId="32" xfId="3" applyFont="1" applyBorder="1" applyAlignment="1">
      <alignment horizontal="left"/>
    </xf>
    <xf numFmtId="0" fontId="4" fillId="0" borderId="46" xfId="3" applyFont="1" applyBorder="1" applyAlignment="1">
      <alignment horizontal="left"/>
    </xf>
    <xf numFmtId="0" fontId="4" fillId="0" borderId="38" xfId="3" applyFont="1" applyBorder="1" applyAlignment="1">
      <alignment horizontal="left"/>
    </xf>
    <xf numFmtId="0" fontId="6" fillId="6" borderId="1" xfId="3" applyFont="1" applyFill="1" applyBorder="1" applyAlignment="1">
      <alignment horizontal="center"/>
    </xf>
    <xf numFmtId="0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wrapText="1"/>
    </xf>
    <xf numFmtId="0" fontId="4" fillId="5" borderId="49" xfId="3" quotePrefix="1" applyFont="1" applyFill="1" applyBorder="1" applyAlignment="1">
      <alignment horizontal="center" vertical="center"/>
    </xf>
    <xf numFmtId="0" fontId="4" fillId="5" borderId="28" xfId="3" quotePrefix="1" applyFont="1" applyFill="1" applyBorder="1" applyAlignment="1">
      <alignment horizontal="center"/>
    </xf>
    <xf numFmtId="0" fontId="4" fillId="5" borderId="11" xfId="3" quotePrefix="1" applyFont="1" applyFill="1" applyBorder="1" applyAlignment="1">
      <alignment horizontal="center"/>
    </xf>
    <xf numFmtId="0" fontId="4" fillId="0" borderId="47" xfId="3" applyFont="1" applyBorder="1" applyAlignment="1">
      <alignment horizontal="center" vertical="center"/>
    </xf>
    <xf numFmtId="0" fontId="4" fillId="0" borderId="29" xfId="3" applyNumberFormat="1" applyFont="1" applyBorder="1" applyAlignment="1">
      <alignment horizontal="center" vertical="center" wrapText="1"/>
    </xf>
    <xf numFmtId="0" fontId="4" fillId="0" borderId="12" xfId="3" applyNumberFormat="1" applyFont="1" applyBorder="1" applyAlignment="1">
      <alignment horizontal="center" vertical="center" wrapText="1"/>
    </xf>
    <xf numFmtId="0" fontId="6" fillId="4" borderId="3" xfId="3" applyFont="1" applyFill="1" applyBorder="1" applyAlignment="1">
      <alignment vertical="center" wrapText="1"/>
    </xf>
    <xf numFmtId="0" fontId="4" fillId="0" borderId="44" xfId="1" applyNumberFormat="1" applyFont="1" applyBorder="1"/>
    <xf numFmtId="0" fontId="4" fillId="0" borderId="44" xfId="1" applyNumberFormat="1" applyFont="1" applyBorder="1" applyAlignment="1">
      <alignment vertical="center" wrapText="1"/>
    </xf>
    <xf numFmtId="0" fontId="4" fillId="0" borderId="7" xfId="1" applyNumberFormat="1" applyFont="1" applyBorder="1"/>
    <xf numFmtId="0" fontId="4" fillId="5" borderId="8" xfId="3" quotePrefix="1" applyFont="1" applyFill="1" applyBorder="1" applyAlignment="1">
      <alignment horizontal="center" vertical="center"/>
    </xf>
    <xf numFmtId="0" fontId="4" fillId="0" borderId="30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top" wrapText="1"/>
    </xf>
    <xf numFmtId="0" fontId="4" fillId="0" borderId="40" xfId="3" applyFont="1" applyBorder="1" applyAlignment="1">
      <alignment horizontal="center" vertical="top"/>
    </xf>
    <xf numFmtId="0" fontId="4" fillId="0" borderId="43" xfId="3" applyFont="1" applyBorder="1" applyAlignment="1">
      <alignment horizontal="center" vertical="top"/>
    </xf>
    <xf numFmtId="0" fontId="3" fillId="0" borderId="0" xfId="3" applyBorder="1" applyAlignment="1"/>
    <xf numFmtId="0" fontId="4" fillId="4" borderId="31" xfId="3" applyFont="1" applyFill="1" applyBorder="1"/>
    <xf numFmtId="0" fontId="4" fillId="0" borderId="45" xfId="1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8" fillId="0" borderId="0" xfId="0" applyFont="1"/>
    <xf numFmtId="0" fontId="0" fillId="0" borderId="1" xfId="0" applyBorder="1" applyAlignment="1">
      <alignment vertical="top" wrapText="1"/>
    </xf>
    <xf numFmtId="0" fontId="3" fillId="0" borderId="0" xfId="3"/>
    <xf numFmtId="0" fontId="4" fillId="0" borderId="46" xfId="3" applyNumberFormat="1" applyFont="1" applyBorder="1" applyAlignment="1">
      <alignment horizontal="center" vertical="center" wrapText="1"/>
    </xf>
    <xf numFmtId="0" fontId="0" fillId="0" borderId="0" xfId="0" applyFont="1"/>
    <xf numFmtId="0" fontId="0" fillId="12" borderId="1" xfId="0" applyFont="1" applyFill="1" applyBorder="1" applyAlignment="1">
      <alignment vertical="center"/>
    </xf>
    <xf numFmtId="0" fontId="0" fillId="14" borderId="1" xfId="0" applyFill="1" applyBorder="1"/>
    <xf numFmtId="0" fontId="0" fillId="0" borderId="0" xfId="0" applyFont="1" applyFill="1" applyBorder="1"/>
    <xf numFmtId="0" fontId="2" fillId="14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0" fillId="0" borderId="0" xfId="0" applyAlignment="1"/>
    <xf numFmtId="0" fontId="21" fillId="19" borderId="64" xfId="0" applyFont="1" applyFill="1" applyBorder="1" applyAlignment="1">
      <alignment vertical="center"/>
    </xf>
    <xf numFmtId="0" fontId="21" fillId="19" borderId="65" xfId="0" applyFont="1" applyFill="1" applyBorder="1" applyAlignment="1">
      <alignment vertical="center"/>
    </xf>
    <xf numFmtId="0" fontId="21" fillId="19" borderId="66" xfId="0" applyFont="1" applyFill="1" applyBorder="1" applyAlignment="1">
      <alignment vertical="center"/>
    </xf>
    <xf numFmtId="0" fontId="21" fillId="19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23" fillId="18" borderId="0" xfId="0" applyFont="1" applyFill="1" applyAlignment="1">
      <alignment vertical="top" wrapText="1"/>
    </xf>
    <xf numFmtId="0" fontId="24" fillId="18" borderId="0" xfId="0" applyFont="1" applyFill="1" applyAlignment="1">
      <alignment vertical="top" wrapText="1"/>
    </xf>
    <xf numFmtId="0" fontId="26" fillId="21" borderId="11" xfId="0" applyFont="1" applyFill="1" applyBorder="1" applyAlignment="1">
      <alignment vertical="center" wrapText="1"/>
    </xf>
    <xf numFmtId="0" fontId="26" fillId="21" borderId="13" xfId="0" applyFont="1" applyFill="1" applyBorder="1" applyAlignment="1">
      <alignment vertical="top" wrapText="1"/>
    </xf>
    <xf numFmtId="0" fontId="26" fillId="21" borderId="16" xfId="0" applyFont="1" applyFill="1" applyBorder="1" applyAlignment="1">
      <alignment vertical="top" wrapText="1"/>
    </xf>
    <xf numFmtId="0" fontId="26" fillId="21" borderId="14" xfId="0" applyFont="1" applyFill="1" applyBorder="1" applyAlignment="1">
      <alignment vertical="top" wrapText="1"/>
    </xf>
    <xf numFmtId="0" fontId="26" fillId="21" borderId="12" xfId="0" applyFont="1" applyFill="1" applyBorder="1" applyAlignment="1">
      <alignment vertical="center" wrapText="1"/>
    </xf>
    <xf numFmtId="0" fontId="27" fillId="21" borderId="13" xfId="0" applyFont="1" applyFill="1" applyBorder="1" applyAlignment="1">
      <alignment vertical="top" wrapText="1"/>
    </xf>
    <xf numFmtId="0" fontId="27" fillId="21" borderId="16" xfId="0" applyFont="1" applyFill="1" applyBorder="1" applyAlignment="1">
      <alignment vertical="top" wrapText="1"/>
    </xf>
    <xf numFmtId="0" fontId="27" fillId="21" borderId="14" xfId="0" applyFont="1" applyFill="1" applyBorder="1" applyAlignment="1">
      <alignment vertical="top" wrapText="1"/>
    </xf>
    <xf numFmtId="0" fontId="27" fillId="22" borderId="12" xfId="0" applyFont="1" applyFill="1" applyBorder="1" applyAlignment="1">
      <alignment vertical="top"/>
    </xf>
    <xf numFmtId="0" fontId="27" fillId="22" borderId="0" xfId="0" applyFont="1" applyFill="1" applyBorder="1" applyAlignment="1">
      <alignment vertical="top"/>
    </xf>
    <xf numFmtId="0" fontId="26" fillId="22" borderId="1" xfId="0" applyFont="1" applyFill="1" applyBorder="1" applyAlignment="1">
      <alignment vertical="top" wrapText="1"/>
    </xf>
    <xf numFmtId="0" fontId="26" fillId="22" borderId="1" xfId="0" applyFont="1" applyFill="1" applyBorder="1" applyAlignment="1">
      <alignment horizontal="center" vertical="top" wrapText="1"/>
    </xf>
    <xf numFmtId="0" fontId="27" fillId="22" borderId="1" xfId="0" applyFont="1" applyFill="1" applyBorder="1" applyAlignment="1">
      <alignment horizontal="center" vertical="top" wrapText="1"/>
    </xf>
    <xf numFmtId="0" fontId="27" fillId="22" borderId="1" xfId="0" applyFont="1" applyFill="1" applyBorder="1" applyAlignment="1">
      <alignment vertical="top"/>
    </xf>
    <xf numFmtId="0" fontId="27" fillId="22" borderId="1" xfId="0" applyFont="1" applyFill="1" applyBorder="1" applyAlignment="1">
      <alignment vertical="top" wrapText="1"/>
    </xf>
    <xf numFmtId="0" fontId="27" fillId="23" borderId="1" xfId="0" applyFont="1" applyFill="1" applyBorder="1" applyAlignment="1">
      <alignment horizontal="center" vertical="top" wrapText="1"/>
    </xf>
    <xf numFmtId="0" fontId="26" fillId="9" borderId="1" xfId="0" applyFont="1" applyFill="1" applyBorder="1" applyAlignment="1">
      <alignment horizontal="center" vertical="top" wrapText="1"/>
    </xf>
    <xf numFmtId="0" fontId="26" fillId="23" borderId="1" xfId="0" applyFont="1" applyFill="1" applyBorder="1" applyAlignment="1">
      <alignment vertical="top" wrapText="1"/>
    </xf>
    <xf numFmtId="0" fontId="27" fillId="24" borderId="1" xfId="0" applyFont="1" applyFill="1" applyBorder="1" applyAlignment="1">
      <alignment horizontal="left" vertical="top" wrapText="1"/>
    </xf>
    <xf numFmtId="0" fontId="27" fillId="24" borderId="1" xfId="0" applyFont="1" applyFill="1" applyBorder="1" applyAlignment="1">
      <alignment horizontal="center" vertical="top" wrapText="1"/>
    </xf>
    <xf numFmtId="0" fontId="27" fillId="23" borderId="1" xfId="0" applyFont="1" applyFill="1" applyBorder="1" applyAlignment="1">
      <alignment horizontal="left" vertical="top" wrapText="1"/>
    </xf>
    <xf numFmtId="0" fontId="27" fillId="25" borderId="1" xfId="0" applyFont="1" applyFill="1" applyBorder="1" applyAlignment="1">
      <alignment vertical="top" wrapText="1"/>
    </xf>
    <xf numFmtId="0" fontId="27" fillId="26" borderId="1" xfId="0" applyFont="1" applyFill="1" applyBorder="1" applyAlignment="1">
      <alignment horizontal="left" vertical="top" wrapText="1"/>
    </xf>
    <xf numFmtId="0" fontId="27" fillId="27" borderId="1" xfId="0" applyFont="1" applyFill="1" applyBorder="1" applyAlignment="1">
      <alignment horizontal="left" vertical="top" wrapText="1"/>
    </xf>
    <xf numFmtId="0" fontId="27" fillId="25" borderId="1" xfId="0" applyFont="1" applyFill="1" applyBorder="1" applyAlignment="1">
      <alignment horizontal="left" vertical="top" wrapText="1"/>
    </xf>
    <xf numFmtId="0" fontId="24" fillId="14" borderId="1" xfId="0" applyFont="1" applyFill="1" applyBorder="1" applyAlignment="1">
      <alignment vertical="top" wrapText="1"/>
    </xf>
    <xf numFmtId="0" fontId="23" fillId="23" borderId="1" xfId="0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horizontal="left" vertical="top" wrapText="1"/>
    </xf>
    <xf numFmtId="0" fontId="24" fillId="20" borderId="1" xfId="0" applyFont="1" applyFill="1" applyBorder="1" applyAlignment="1">
      <alignment horizontal="left" vertical="top" wrapText="1"/>
    </xf>
    <xf numFmtId="0" fontId="24" fillId="27" borderId="1" xfId="0" applyFont="1" applyFill="1" applyBorder="1" applyAlignment="1">
      <alignment horizontal="left" vertical="top" wrapText="1"/>
    </xf>
    <xf numFmtId="0" fontId="24" fillId="9" borderId="1" xfId="0" applyFont="1" applyFill="1" applyBorder="1" applyAlignment="1">
      <alignment vertical="top" wrapText="1"/>
    </xf>
    <xf numFmtId="0" fontId="24" fillId="23" borderId="0" xfId="0" applyFont="1" applyFill="1" applyAlignment="1">
      <alignment vertical="top" wrapText="1"/>
    </xf>
    <xf numFmtId="0" fontId="29" fillId="0" borderId="0" xfId="0" applyFont="1"/>
    <xf numFmtId="0" fontId="30" fillId="0" borderId="0" xfId="0" applyFont="1"/>
    <xf numFmtId="0" fontId="31" fillId="0" borderId="52" xfId="0" applyFont="1" applyBorder="1" applyAlignment="1">
      <alignment vertical="center" wrapText="1"/>
    </xf>
    <xf numFmtId="0" fontId="30" fillId="0" borderId="14" xfId="0" applyFont="1" applyBorder="1" applyAlignment="1"/>
    <xf numFmtId="0" fontId="31" fillId="0" borderId="1" xfId="0" quotePrefix="1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51" xfId="0" applyFont="1" applyBorder="1" applyAlignment="1">
      <alignment vertical="center" wrapText="1"/>
    </xf>
    <xf numFmtId="0" fontId="33" fillId="0" borderId="0" xfId="0" applyFont="1"/>
    <xf numFmtId="0" fontId="32" fillId="12" borderId="53" xfId="0" applyFont="1" applyFill="1" applyBorder="1" applyAlignment="1">
      <alignment horizontal="center" vertical="center" wrapText="1"/>
    </xf>
    <xf numFmtId="0" fontId="32" fillId="12" borderId="52" xfId="0" applyFont="1" applyFill="1" applyBorder="1" applyAlignment="1">
      <alignment horizontal="center" vertical="center" wrapText="1"/>
    </xf>
    <xf numFmtId="0" fontId="32" fillId="11" borderId="56" xfId="0" quotePrefix="1" applyFont="1" applyFill="1" applyBorder="1" applyAlignment="1">
      <alignment horizontal="center" vertical="center" wrapText="1"/>
    </xf>
    <xf numFmtId="0" fontId="32" fillId="11" borderId="55" xfId="0" quotePrefix="1" applyFont="1" applyFill="1" applyBorder="1" applyAlignment="1">
      <alignment horizontal="center" vertical="center" wrapText="1"/>
    </xf>
    <xf numFmtId="0" fontId="32" fillId="11" borderId="57" xfId="0" quotePrefix="1" applyFont="1" applyFill="1" applyBorder="1" applyAlignment="1">
      <alignment horizontal="center" vertical="center" wrapText="1"/>
    </xf>
    <xf numFmtId="0" fontId="32" fillId="11" borderId="59" xfId="0" quotePrefix="1" applyFont="1" applyFill="1" applyBorder="1" applyAlignment="1">
      <alignment horizontal="center" vertical="center" wrapText="1"/>
    </xf>
    <xf numFmtId="0" fontId="32" fillId="11" borderId="52" xfId="0" applyFont="1" applyFill="1" applyBorder="1" applyAlignment="1">
      <alignment horizontal="center" vertical="center" wrapText="1"/>
    </xf>
    <xf numFmtId="0" fontId="32" fillId="11" borderId="55" xfId="0" applyFont="1" applyFill="1" applyBorder="1" applyAlignment="1">
      <alignment horizontal="center" vertical="center" wrapText="1"/>
    </xf>
    <xf numFmtId="0" fontId="30" fillId="14" borderId="53" xfId="0" applyFont="1" applyFill="1" applyBorder="1" applyAlignment="1">
      <alignment horizontal="center" vertical="center" wrapText="1"/>
    </xf>
    <xf numFmtId="0" fontId="29" fillId="15" borderId="1" xfId="0" applyFont="1" applyFill="1" applyBorder="1" applyAlignment="1">
      <alignment horizontal="center" vertical="center"/>
    </xf>
    <xf numFmtId="0" fontId="29" fillId="16" borderId="53" xfId="0" applyFont="1" applyFill="1" applyBorder="1" applyAlignment="1">
      <alignment horizontal="center" vertical="center" wrapText="1"/>
    </xf>
    <xf numFmtId="0" fontId="29" fillId="9" borderId="53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9" fillId="4" borderId="53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vertical="center"/>
    </xf>
    <xf numFmtId="0" fontId="30" fillId="4" borderId="1" xfId="0" applyFont="1" applyFill="1" applyBorder="1" applyAlignment="1">
      <alignment vertical="center"/>
    </xf>
    <xf numFmtId="1" fontId="30" fillId="16" borderId="53" xfId="0" applyNumberFormat="1" applyFont="1" applyFill="1" applyBorder="1" applyAlignment="1">
      <alignment horizontal="center" vertical="center"/>
    </xf>
    <xf numFmtId="9" fontId="30" fillId="9" borderId="53" xfId="2" applyFont="1" applyFill="1" applyBorder="1" applyAlignment="1">
      <alignment horizontal="center" vertical="center"/>
    </xf>
    <xf numFmtId="9" fontId="30" fillId="8" borderId="53" xfId="2" applyFont="1" applyFill="1" applyBorder="1" applyAlignment="1">
      <alignment horizontal="center" vertical="center"/>
    </xf>
    <xf numFmtId="1" fontId="30" fillId="4" borderId="53" xfId="0" applyNumberFormat="1" applyFont="1" applyFill="1" applyBorder="1" applyAlignment="1">
      <alignment horizontal="center" vertical="center"/>
    </xf>
    <xf numFmtId="0" fontId="30" fillId="16" borderId="53" xfId="0" applyFont="1" applyFill="1" applyBorder="1" applyAlignment="1">
      <alignment horizontal="center" vertical="center"/>
    </xf>
    <xf numFmtId="166" fontId="30" fillId="0" borderId="0" xfId="0" applyNumberFormat="1" applyFont="1" applyAlignment="1">
      <alignment horizontal="left"/>
    </xf>
    <xf numFmtId="167" fontId="30" fillId="0" borderId="0" xfId="0" applyNumberFormat="1" applyFont="1"/>
    <xf numFmtId="9" fontId="30" fillId="8" borderId="53" xfId="0" applyNumberFormat="1" applyFont="1" applyFill="1" applyBorder="1" applyAlignment="1">
      <alignment horizontal="center" vertical="center"/>
    </xf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7" borderId="1" xfId="0" applyFill="1" applyBorder="1" applyAlignment="1"/>
    <xf numFmtId="43" fontId="0" fillId="0" borderId="1" xfId="6" applyFont="1" applyBorder="1" applyAlignment="1"/>
    <xf numFmtId="0" fontId="21" fillId="19" borderId="16" xfId="0" applyFont="1" applyFill="1" applyBorder="1" applyAlignment="1">
      <alignment vertical="center"/>
    </xf>
    <xf numFmtId="0" fontId="21" fillId="19" borderId="14" xfId="0" applyFont="1" applyFill="1" applyBorder="1" applyAlignment="1">
      <alignment vertical="center"/>
    </xf>
    <xf numFmtId="0" fontId="30" fillId="4" borderId="11" xfId="0" applyFont="1" applyFill="1" applyBorder="1" applyAlignment="1">
      <alignment horizontal="center"/>
    </xf>
    <xf numFmtId="0" fontId="30" fillId="4" borderId="1" xfId="0" applyFont="1" applyFill="1" applyBorder="1"/>
    <xf numFmtId="0" fontId="30" fillId="4" borderId="1" xfId="0" applyFont="1" applyFill="1" applyBorder="1" applyAlignment="1">
      <alignment horizontal="center" vertical="center"/>
    </xf>
    <xf numFmtId="0" fontId="30" fillId="4" borderId="11" xfId="0" applyFont="1" applyFill="1" applyBorder="1"/>
    <xf numFmtId="0" fontId="30" fillId="4" borderId="25" xfId="0" applyFont="1" applyFill="1" applyBorder="1" applyAlignment="1">
      <alignment horizontal="center"/>
    </xf>
    <xf numFmtId="0" fontId="30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0" fillId="4" borderId="12" xfId="0" applyFont="1" applyFill="1" applyBorder="1" applyAlignment="1">
      <alignment horizontal="center"/>
    </xf>
    <xf numFmtId="0" fontId="30" fillId="11" borderId="25" xfId="0" applyFont="1" applyFill="1" applyBorder="1" applyAlignment="1">
      <alignment horizontal="center"/>
    </xf>
    <xf numFmtId="0" fontId="30" fillId="11" borderId="1" xfId="0" applyFont="1" applyFill="1" applyBorder="1"/>
    <xf numFmtId="0" fontId="30" fillId="11" borderId="1" xfId="0" applyFont="1" applyFill="1" applyBorder="1" applyAlignment="1">
      <alignment horizontal="center" vertical="center"/>
    </xf>
    <xf numFmtId="2" fontId="30" fillId="11" borderId="1" xfId="0" applyNumberFormat="1" applyFont="1" applyFill="1" applyBorder="1"/>
    <xf numFmtId="2" fontId="30" fillId="0" borderId="1" xfId="0" applyNumberFormat="1" applyFont="1" applyBorder="1"/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top"/>
    </xf>
    <xf numFmtId="0" fontId="30" fillId="4" borderId="13" xfId="0" applyFont="1" applyFill="1" applyBorder="1"/>
    <xf numFmtId="0" fontId="30" fillId="4" borderId="16" xfId="0" applyFont="1" applyFill="1" applyBorder="1" applyAlignment="1">
      <alignment horizontal="center" vertical="center"/>
    </xf>
    <xf numFmtId="0" fontId="30" fillId="4" borderId="14" xfId="0" applyFont="1" applyFill="1" applyBorder="1"/>
    <xf numFmtId="0" fontId="30" fillId="4" borderId="67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4" fillId="0" borderId="1" xfId="0" applyFont="1" applyBorder="1"/>
    <xf numFmtId="43" fontId="30" fillId="0" borderId="1" xfId="0" applyNumberFormat="1" applyFont="1" applyBorder="1"/>
    <xf numFmtId="0" fontId="30" fillId="0" borderId="21" xfId="0" applyFont="1" applyFill="1" applyBorder="1" applyAlignment="1">
      <alignment horizontal="center"/>
    </xf>
    <xf numFmtId="0" fontId="30" fillId="0" borderId="21" xfId="0" applyFont="1" applyFill="1" applyBorder="1"/>
    <xf numFmtId="0" fontId="30" fillId="0" borderId="16" xfId="0" applyFont="1" applyBorder="1" applyAlignment="1"/>
    <xf numFmtId="0" fontId="21" fillId="19" borderId="16" xfId="0" applyFont="1" applyFill="1" applyBorder="1" applyAlignment="1">
      <alignment vertical="center" wrapText="1"/>
    </xf>
    <xf numFmtId="0" fontId="21" fillId="19" borderId="14" xfId="0" applyFont="1" applyFill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0" fillId="0" borderId="16" xfId="0" applyBorder="1" applyAlignment="1"/>
    <xf numFmtId="0" fontId="0" fillId="0" borderId="14" xfId="0" applyBorder="1" applyAlignment="1"/>
    <xf numFmtId="0" fontId="34" fillId="0" borderId="0" xfId="0" applyFont="1" applyAlignment="1"/>
    <xf numFmtId="2" fontId="43" fillId="0" borderId="0" xfId="0" applyNumberFormat="1" applyFont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6" fillId="0" borderId="1" xfId="8" applyBorder="1" applyAlignment="1">
      <alignment horizontal="center" vertical="center"/>
    </xf>
    <xf numFmtId="0" fontId="36" fillId="0" borderId="1" xfId="8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71" xfId="0" applyFont="1" applyBorder="1" applyAlignment="1">
      <alignment horizontal="center" vertical="center" wrapText="1"/>
    </xf>
    <xf numFmtId="0" fontId="45" fillId="0" borderId="82" xfId="0" applyFont="1" applyBorder="1" applyAlignment="1">
      <alignment horizontal="center"/>
    </xf>
    <xf numFmtId="0" fontId="45" fillId="0" borderId="83" xfId="0" applyFont="1" applyBorder="1" applyAlignment="1">
      <alignment horizontal="left"/>
    </xf>
    <xf numFmtId="0" fontId="45" fillId="0" borderId="57" xfId="0" applyFont="1" applyBorder="1" applyAlignment="1">
      <alignment horizontal="center"/>
    </xf>
    <xf numFmtId="0" fontId="45" fillId="0" borderId="74" xfId="0" applyFont="1" applyBorder="1" applyAlignment="1">
      <alignment horizontal="center"/>
    </xf>
    <xf numFmtId="0" fontId="45" fillId="0" borderId="85" xfId="0" applyFont="1" applyBorder="1" applyAlignment="1">
      <alignment horizontal="left"/>
    </xf>
    <xf numFmtId="0" fontId="45" fillId="0" borderId="70" xfId="0" applyFont="1" applyBorder="1" applyAlignment="1">
      <alignment horizontal="center"/>
    </xf>
    <xf numFmtId="0" fontId="45" fillId="0" borderId="71" xfId="0" applyFont="1" applyBorder="1" applyAlignment="1">
      <alignment horizontal="center"/>
    </xf>
    <xf numFmtId="0" fontId="44" fillId="0" borderId="91" xfId="0" applyFont="1" applyBorder="1" applyAlignment="1">
      <alignment horizontal="center"/>
    </xf>
    <xf numFmtId="0" fontId="44" fillId="0" borderId="94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36" fillId="0" borderId="0" xfId="0" applyNumberFormat="1" applyFont="1" applyAlignment="1">
      <alignment horizontal="center"/>
    </xf>
    <xf numFmtId="0" fontId="36" fillId="0" borderId="0" xfId="0" applyFont="1"/>
    <xf numFmtId="0" fontId="48" fillId="0" borderId="0" xfId="0" applyFont="1"/>
    <xf numFmtId="167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167" fontId="36" fillId="0" borderId="96" xfId="0" applyNumberFormat="1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36" fillId="0" borderId="100" xfId="0" applyFont="1" applyBorder="1" applyAlignment="1">
      <alignment horizontal="center"/>
    </xf>
    <xf numFmtId="0" fontId="45" fillId="0" borderId="103" xfId="0" applyFont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 wrapText="1"/>
    </xf>
    <xf numFmtId="167" fontId="45" fillId="0" borderId="74" xfId="0" applyNumberFormat="1" applyFont="1" applyBorder="1" applyAlignment="1">
      <alignment horizontal="center" vertical="center" wrapText="1"/>
    </xf>
    <xf numFmtId="41" fontId="45" fillId="0" borderId="74" xfId="0" applyNumberFormat="1" applyFont="1" applyBorder="1" applyAlignment="1">
      <alignment horizontal="center" vertical="center" wrapText="1"/>
    </xf>
    <xf numFmtId="0" fontId="45" fillId="0" borderId="75" xfId="0" applyFont="1" applyBorder="1" applyAlignment="1">
      <alignment horizontal="center" vertical="center" wrapText="1"/>
    </xf>
    <xf numFmtId="0" fontId="45" fillId="0" borderId="76" xfId="0" applyFont="1" applyBorder="1" applyAlignment="1">
      <alignment horizontal="center" vertical="center" wrapText="1"/>
    </xf>
    <xf numFmtId="0" fontId="45" fillId="0" borderId="74" xfId="0" applyFont="1" applyBorder="1" applyAlignment="1">
      <alignment horizontal="center" vertical="center" wrapText="1"/>
    </xf>
    <xf numFmtId="164" fontId="45" fillId="0" borderId="74" xfId="0" applyNumberFormat="1" applyFont="1" applyBorder="1" applyAlignment="1">
      <alignment horizontal="center" vertical="center" wrapText="1"/>
    </xf>
    <xf numFmtId="0" fontId="49" fillId="0" borderId="76" xfId="0" applyFont="1" applyBorder="1" applyAlignment="1">
      <alignment horizontal="center" vertical="center" wrapText="1"/>
    </xf>
    <xf numFmtId="167" fontId="45" fillId="0" borderId="71" xfId="0" applyNumberFormat="1" applyFont="1" applyBorder="1" applyAlignment="1">
      <alignment horizontal="center" vertical="center" wrapText="1"/>
    </xf>
    <xf numFmtId="41" fontId="45" fillId="0" borderId="71" xfId="0" applyNumberFormat="1" applyFont="1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45" fillId="0" borderId="98" xfId="0" applyFont="1" applyBorder="1" applyAlignment="1">
      <alignment horizontal="center" vertical="center" wrapText="1"/>
    </xf>
    <xf numFmtId="164" fontId="45" fillId="0" borderId="71" xfId="0" applyNumberFormat="1" applyFont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 wrapText="1"/>
    </xf>
    <xf numFmtId="164" fontId="45" fillId="0" borderId="101" xfId="0" applyNumberFormat="1" applyFont="1" applyBorder="1" applyAlignment="1">
      <alignment horizontal="center" vertical="center" wrapText="1"/>
    </xf>
    <xf numFmtId="167" fontId="50" fillId="37" borderId="74" xfId="0" applyNumberFormat="1" applyFont="1" applyFill="1" applyBorder="1" applyAlignment="1">
      <alignment horizontal="center" vertical="center" wrapText="1"/>
    </xf>
    <xf numFmtId="0" fontId="50" fillId="37" borderId="0" xfId="0" applyFont="1" applyFill="1" applyAlignment="1">
      <alignment horizontal="center" vertical="center" wrapText="1"/>
    </xf>
    <xf numFmtId="0" fontId="50" fillId="37" borderId="74" xfId="0" applyFont="1" applyFill="1" applyBorder="1" applyAlignment="1">
      <alignment horizontal="center" vertical="center" wrapText="1"/>
    </xf>
    <xf numFmtId="0" fontId="50" fillId="37" borderId="74" xfId="0" applyFont="1" applyFill="1" applyBorder="1" applyAlignment="1">
      <alignment horizontal="center" vertical="center"/>
    </xf>
    <xf numFmtId="0" fontId="36" fillId="0" borderId="105" xfId="0" applyFont="1" applyBorder="1" applyAlignment="1">
      <alignment horizontal="center" vertical="center" wrapText="1"/>
    </xf>
    <xf numFmtId="0" fontId="0" fillId="0" borderId="78" xfId="0" applyBorder="1"/>
    <xf numFmtId="0" fontId="36" fillId="0" borderId="78" xfId="0" applyFont="1" applyBorder="1"/>
    <xf numFmtId="0" fontId="0" fillId="0" borderId="21" xfId="0" applyBorder="1"/>
    <xf numFmtId="0" fontId="0" fillId="0" borderId="84" xfId="0" applyBorder="1"/>
    <xf numFmtId="0" fontId="0" fillId="0" borderId="25" xfId="0" applyBorder="1"/>
    <xf numFmtId="0" fontId="0" fillId="0" borderId="67" xfId="0" applyBorder="1"/>
    <xf numFmtId="0" fontId="36" fillId="0" borderId="0" xfId="0" applyFont="1" applyAlignment="1">
      <alignment horizontal="right"/>
    </xf>
    <xf numFmtId="2" fontId="18" fillId="0" borderId="84" xfId="0" applyNumberFormat="1" applyFont="1" applyBorder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25" xfId="0" applyFont="1" applyBorder="1"/>
    <xf numFmtId="0" fontId="0" fillId="0" borderId="22" xfId="0" applyBorder="1"/>
    <xf numFmtId="0" fontId="44" fillId="0" borderId="21" xfId="0" applyFont="1" applyBorder="1"/>
    <xf numFmtId="0" fontId="44" fillId="0" borderId="20" xfId="0" quotePrefix="1" applyFont="1" applyBorder="1"/>
    <xf numFmtId="0" fontId="44" fillId="0" borderId="25" xfId="0" quotePrefix="1" applyFont="1" applyBorder="1"/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/>
    <xf numFmtId="0" fontId="0" fillId="0" borderId="23" xfId="0" applyBorder="1"/>
    <xf numFmtId="0" fontId="0" fillId="0" borderId="24" xfId="0" applyBorder="1"/>
    <xf numFmtId="0" fontId="0" fillId="0" borderId="8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2" xfId="0" applyBorder="1"/>
    <xf numFmtId="0" fontId="36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0" xfId="0" quotePrefix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quotePrefix="1" applyFont="1" applyBorder="1" applyAlignment="1">
      <alignment vertical="center"/>
    </xf>
    <xf numFmtId="0" fontId="5" fillId="0" borderId="0" xfId="0" applyFont="1"/>
    <xf numFmtId="0" fontId="36" fillId="0" borderId="15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5" xfId="0" applyFont="1" applyBorder="1"/>
    <xf numFmtId="0" fontId="36" fillId="0" borderId="23" xfId="0" applyFont="1" applyBorder="1"/>
    <xf numFmtId="0" fontId="36" fillId="0" borderId="0" xfId="0" applyFont="1" applyAlignment="1">
      <alignment vertical="center"/>
    </xf>
    <xf numFmtId="0" fontId="36" fillId="0" borderId="67" xfId="0" applyFont="1" applyBorder="1" applyAlignment="1">
      <alignment vertical="center"/>
    </xf>
    <xf numFmtId="0" fontId="36" fillId="0" borderId="25" xfId="0" applyFont="1" applyBorder="1"/>
    <xf numFmtId="0" fontId="36" fillId="0" borderId="84" xfId="0" applyFont="1" applyBorder="1"/>
    <xf numFmtId="0" fontId="36" fillId="0" borderId="22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36" fillId="0" borderId="11" xfId="0" quotePrefix="1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24" xfId="0" applyFont="1" applyBorder="1"/>
    <xf numFmtId="0" fontId="36" fillId="0" borderId="0" xfId="0" applyFont="1" applyAlignment="1">
      <alignment vertical="top"/>
    </xf>
    <xf numFmtId="0" fontId="36" fillId="0" borderId="22" xfId="0" applyFont="1" applyBorder="1"/>
    <xf numFmtId="0" fontId="36" fillId="0" borderId="21" xfId="0" applyFont="1" applyBorder="1"/>
    <xf numFmtId="0" fontId="44" fillId="0" borderId="20" xfId="0" applyFont="1" applyBorder="1"/>
    <xf numFmtId="0" fontId="52" fillId="38" borderId="84" xfId="9" applyFont="1" applyFill="1" applyBorder="1" applyAlignment="1">
      <alignment vertical="center"/>
    </xf>
    <xf numFmtId="0" fontId="44" fillId="38" borderId="0" xfId="9" applyFont="1" applyFill="1" applyAlignment="1">
      <alignment vertical="center"/>
    </xf>
    <xf numFmtId="0" fontId="44" fillId="38" borderId="25" xfId="9" applyFont="1" applyFill="1" applyBorder="1" applyAlignment="1">
      <alignment vertical="center"/>
    </xf>
    <xf numFmtId="0" fontId="52" fillId="35" borderId="84" xfId="9" quotePrefix="1" applyFont="1" applyFill="1" applyBorder="1" applyAlignment="1">
      <alignment vertical="center"/>
    </xf>
    <xf numFmtId="0" fontId="44" fillId="35" borderId="0" xfId="9" applyFont="1" applyFill="1" applyAlignment="1">
      <alignment vertical="center"/>
    </xf>
    <xf numFmtId="0" fontId="44" fillId="35" borderId="25" xfId="9" applyFont="1" applyFill="1" applyBorder="1" applyAlignment="1">
      <alignment vertical="center"/>
    </xf>
    <xf numFmtId="0" fontId="52" fillId="38" borderId="84" xfId="9" quotePrefix="1" applyFont="1" applyFill="1" applyBorder="1" applyAlignment="1">
      <alignment vertical="center"/>
    </xf>
    <xf numFmtId="0" fontId="52" fillId="40" borderId="14" xfId="9" applyFont="1" applyFill="1" applyBorder="1" applyAlignment="1">
      <alignment horizontal="left" vertical="center"/>
    </xf>
    <xf numFmtId="0" fontId="53" fillId="0" borderId="0" xfId="9" applyFont="1" applyAlignment="1">
      <alignment vertical="center"/>
    </xf>
    <xf numFmtId="0" fontId="53" fillId="0" borderId="25" xfId="9" applyFont="1" applyBorder="1" applyAlignment="1">
      <alignment horizontal="center" vertical="center"/>
    </xf>
    <xf numFmtId="0" fontId="53" fillId="0" borderId="84" xfId="9" applyFont="1" applyBorder="1" applyAlignment="1">
      <alignment vertical="center"/>
    </xf>
    <xf numFmtId="0" fontId="54" fillId="0" borderId="0" xfId="9" quotePrefix="1" applyFont="1" applyAlignment="1">
      <alignment horizontal="center" vertical="center"/>
    </xf>
    <xf numFmtId="0" fontId="53" fillId="2" borderId="11" xfId="9" applyFont="1" applyFill="1" applyBorder="1" applyAlignment="1">
      <alignment horizontal="center" vertical="center"/>
    </xf>
    <xf numFmtId="0" fontId="53" fillId="0" borderId="11" xfId="9" applyFont="1" applyBorder="1" applyAlignment="1">
      <alignment horizontal="center" vertical="center"/>
    </xf>
    <xf numFmtId="0" fontId="53" fillId="0" borderId="16" xfId="9" applyFont="1" applyBorder="1" applyAlignment="1">
      <alignment vertical="center"/>
    </xf>
    <xf numFmtId="0" fontId="53" fillId="0" borderId="16" xfId="9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53" fillId="0" borderId="67" xfId="9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 wrapText="1"/>
    </xf>
    <xf numFmtId="0" fontId="53" fillId="0" borderId="12" xfId="9" applyFont="1" applyBorder="1" applyAlignment="1">
      <alignment horizontal="center" vertical="center"/>
    </xf>
    <xf numFmtId="0" fontId="53" fillId="24" borderId="67" xfId="9" applyFont="1" applyFill="1" applyBorder="1" applyAlignment="1">
      <alignment horizontal="center" vertical="center"/>
    </xf>
    <xf numFmtId="0" fontId="53" fillId="39" borderId="67" xfId="9" applyFont="1" applyFill="1" applyBorder="1" applyAlignment="1">
      <alignment horizontal="center" vertical="center"/>
    </xf>
    <xf numFmtId="0" fontId="53" fillId="0" borderId="22" xfId="9" applyFont="1" applyBorder="1" applyAlignment="1">
      <alignment horizontal="left" vertical="center"/>
    </xf>
    <xf numFmtId="0" fontId="53" fillId="0" borderId="14" xfId="9" applyFont="1" applyBorder="1" applyAlignment="1">
      <alignment horizontal="left" vertical="center" wrapText="1"/>
    </xf>
    <xf numFmtId="0" fontId="53" fillId="0" borderId="0" xfId="9" applyFont="1" applyAlignment="1">
      <alignment horizontal="center" vertical="center"/>
    </xf>
    <xf numFmtId="0" fontId="44" fillId="40" borderId="16" xfId="9" applyFont="1" applyFill="1" applyBorder="1" applyAlignment="1">
      <alignment horizontal="center" vertical="center"/>
    </xf>
    <xf numFmtId="0" fontId="44" fillId="38" borderId="21" xfId="9" applyFont="1" applyFill="1" applyBorder="1" applyAlignment="1">
      <alignment horizontal="center" vertical="center"/>
    </xf>
    <xf numFmtId="0" fontId="44" fillId="38" borderId="0" xfId="9" applyFont="1" applyFill="1" applyAlignment="1">
      <alignment horizontal="center" vertical="center"/>
    </xf>
    <xf numFmtId="0" fontId="44" fillId="35" borderId="0" xfId="9" applyFont="1" applyFill="1" applyAlignment="1">
      <alignment horizontal="center" vertical="center"/>
    </xf>
    <xf numFmtId="0" fontId="53" fillId="0" borderId="20" xfId="9" applyFont="1" applyBorder="1" applyAlignment="1">
      <alignment horizontal="center" vertical="center"/>
    </xf>
    <xf numFmtId="0" fontId="53" fillId="0" borderId="13" xfId="9" applyFont="1" applyBorder="1" applyAlignment="1">
      <alignment horizontal="center" vertical="center"/>
    </xf>
    <xf numFmtId="0" fontId="53" fillId="0" borderId="23" xfId="9" applyFont="1" applyBorder="1" applyAlignment="1">
      <alignment horizontal="center" vertical="center"/>
    </xf>
    <xf numFmtId="0" fontId="53" fillId="0" borderId="14" xfId="0" quotePrefix="1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57" fillId="0" borderId="0" xfId="0" applyFont="1"/>
    <xf numFmtId="0" fontId="44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9" fontId="44" fillId="0" borderId="1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 wrapText="1"/>
    </xf>
    <xf numFmtId="0" fontId="3" fillId="0" borderId="0" xfId="0" applyFont="1"/>
    <xf numFmtId="0" fontId="59" fillId="29" borderId="16" xfId="0" applyFont="1" applyFill="1" applyBorder="1" applyAlignment="1"/>
    <xf numFmtId="0" fontId="60" fillId="30" borderId="13" xfId="0" applyFont="1" applyFill="1" applyBorder="1" applyAlignment="1">
      <alignment vertical="center"/>
    </xf>
    <xf numFmtId="0" fontId="60" fillId="19" borderId="13" xfId="0" applyFont="1" applyFill="1" applyBorder="1" applyAlignment="1">
      <alignment vertical="center"/>
    </xf>
    <xf numFmtId="0" fontId="60" fillId="30" borderId="1" xfId="0" applyFont="1" applyFill="1" applyBorder="1" applyAlignment="1">
      <alignment horizontal="left" vertical="center"/>
    </xf>
    <xf numFmtId="0" fontId="60" fillId="19" borderId="16" xfId="0" applyFont="1" applyFill="1" applyBorder="1" applyAlignment="1">
      <alignment horizontal="left" vertical="center"/>
    </xf>
    <xf numFmtId="0" fontId="60" fillId="19" borderId="14" xfId="0" applyFont="1" applyFill="1" applyBorder="1" applyAlignment="1">
      <alignment horizontal="left" vertical="center"/>
    </xf>
    <xf numFmtId="0" fontId="58" fillId="31" borderId="1" xfId="0" applyFont="1" applyFill="1" applyBorder="1" applyAlignment="1">
      <alignment horizontal="center" vertical="top"/>
    </xf>
    <xf numFmtId="0" fontId="58" fillId="31" borderId="1" xfId="0" applyFont="1" applyFill="1" applyBorder="1" applyAlignment="1">
      <alignment horizontal="center" vertical="top" wrapText="1"/>
    </xf>
    <xf numFmtId="0" fontId="58" fillId="31" borderId="1" xfId="0" quotePrefix="1" applyFont="1" applyFill="1" applyBorder="1" applyAlignment="1">
      <alignment horizontal="center" wrapText="1"/>
    </xf>
    <xf numFmtId="0" fontId="58" fillId="31" borderId="1" xfId="0" quotePrefix="1" applyFont="1" applyFill="1" applyBorder="1" applyAlignment="1">
      <alignment horizontal="center"/>
    </xf>
    <xf numFmtId="0" fontId="62" fillId="19" borderId="1" xfId="0" applyFont="1" applyFill="1" applyBorder="1" applyAlignment="1">
      <alignment vertical="top" wrapText="1"/>
    </xf>
    <xf numFmtId="0" fontId="63" fillId="19" borderId="1" xfId="0" applyFont="1" applyFill="1" applyBorder="1" applyAlignment="1">
      <alignment vertical="top" wrapText="1"/>
    </xf>
    <xf numFmtId="0" fontId="63" fillId="19" borderId="1" xfId="0" applyFont="1" applyFill="1" applyBorder="1" applyAlignment="1">
      <alignment horizontal="right" vertical="top" wrapText="1"/>
    </xf>
    <xf numFmtId="9" fontId="63" fillId="19" borderId="1" xfId="2" applyFont="1" applyFill="1" applyBorder="1" applyAlignment="1">
      <alignment horizontal="right" vertical="top" wrapText="1"/>
    </xf>
    <xf numFmtId="0" fontId="60" fillId="34" borderId="1" xfId="0" applyFont="1" applyFill="1" applyBorder="1" applyAlignment="1">
      <alignment vertical="top"/>
    </xf>
    <xf numFmtId="0" fontId="61" fillId="34" borderId="1" xfId="0" applyFont="1" applyFill="1" applyBorder="1" applyAlignment="1">
      <alignment vertical="top" wrapText="1"/>
    </xf>
    <xf numFmtId="0" fontId="3" fillId="35" borderId="1" xfId="0" applyFont="1" applyFill="1" applyBorder="1"/>
    <xf numFmtId="0" fontId="62" fillId="34" borderId="1" xfId="0" applyFont="1" applyFill="1" applyBorder="1" applyAlignment="1">
      <alignment vertical="top" wrapText="1"/>
    </xf>
    <xf numFmtId="0" fontId="63" fillId="34" borderId="1" xfId="0" applyFont="1" applyFill="1" applyBorder="1" applyAlignment="1">
      <alignment vertical="top" wrapText="1"/>
    </xf>
    <xf numFmtId="0" fontId="63" fillId="34" borderId="1" xfId="0" applyFont="1" applyFill="1" applyBorder="1" applyAlignment="1">
      <alignment horizontal="right" vertical="top" wrapText="1"/>
    </xf>
    <xf numFmtId="0" fontId="61" fillId="19" borderId="11" xfId="0" applyFont="1" applyFill="1" applyBorder="1" applyAlignment="1">
      <alignment vertical="top" wrapText="1"/>
    </xf>
    <xf numFmtId="0" fontId="60" fillId="19" borderId="1" xfId="0" applyFont="1" applyFill="1" applyBorder="1"/>
    <xf numFmtId="0" fontId="61" fillId="19" borderId="67" xfId="0" applyFont="1" applyFill="1" applyBorder="1" applyAlignment="1">
      <alignment vertical="top" wrapText="1"/>
    </xf>
    <xf numFmtId="0" fontId="61" fillId="19" borderId="12" xfId="0" applyFont="1" applyFill="1" applyBorder="1" applyAlignment="1">
      <alignment vertical="top" wrapText="1"/>
    </xf>
    <xf numFmtId="0" fontId="60" fillId="19" borderId="0" xfId="0" applyFont="1" applyFill="1" applyBorder="1"/>
    <xf numFmtId="0" fontId="60" fillId="19" borderId="0" xfId="0" applyFont="1" applyFill="1" applyBorder="1" applyAlignment="1">
      <alignment horizontal="center" vertical="top" wrapText="1"/>
    </xf>
    <xf numFmtId="0" fontId="60" fillId="19" borderId="0" xfId="0" applyFont="1" applyFill="1" applyBorder="1" applyAlignment="1">
      <alignment horizontal="center" vertical="top"/>
    </xf>
    <xf numFmtId="0" fontId="60" fillId="19" borderId="0" xfId="0" applyFont="1" applyFill="1" applyBorder="1" applyAlignment="1">
      <alignment vertical="top"/>
    </xf>
    <xf numFmtId="0" fontId="60" fillId="19" borderId="0" xfId="0" applyFont="1" applyFill="1" applyAlignment="1">
      <alignment horizontal="center" vertical="center"/>
    </xf>
    <xf numFmtId="0" fontId="60" fillId="19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60" fillId="0" borderId="0" xfId="0" applyFont="1" applyAlignment="1">
      <alignment horizontal="center"/>
    </xf>
    <xf numFmtId="0" fontId="2" fillId="0" borderId="0" xfId="0" applyFont="1" applyAlignment="1"/>
    <xf numFmtId="0" fontId="30" fillId="0" borderId="0" xfId="0" applyFont="1" applyBorder="1" applyAlignment="1">
      <alignment wrapText="1"/>
    </xf>
    <xf numFmtId="0" fontId="30" fillId="0" borderId="0" xfId="0" applyFont="1" applyBorder="1" applyAlignment="1"/>
    <xf numFmtId="0" fontId="29" fillId="0" borderId="0" xfId="0" applyFont="1" applyBorder="1" applyAlignment="1"/>
    <xf numFmtId="39" fontId="65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39" fontId="66" fillId="2" borderId="1" xfId="0" applyNumberFormat="1" applyFont="1" applyFill="1" applyBorder="1" applyAlignment="1">
      <alignment horizontal="center" vertical="center"/>
    </xf>
    <xf numFmtId="4" fontId="67" fillId="2" borderId="1" xfId="0" applyNumberFormat="1" applyFont="1" applyFill="1" applyBorder="1" applyAlignment="1">
      <alignment horizontal="center" vertical="center"/>
    </xf>
    <xf numFmtId="4" fontId="67" fillId="2" borderId="16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/>
    </xf>
    <xf numFmtId="167" fontId="65" fillId="2" borderId="96" xfId="0" applyNumberFormat="1" applyFont="1" applyFill="1" applyBorder="1" applyAlignment="1">
      <alignment horizontal="center" vertical="top"/>
    </xf>
    <xf numFmtId="167" fontId="65" fillId="2" borderId="95" xfId="0" applyNumberFormat="1" applyFont="1" applyFill="1" applyBorder="1" applyAlignment="1">
      <alignment horizontal="center" vertical="center"/>
    </xf>
    <xf numFmtId="0" fontId="22" fillId="41" borderId="1" xfId="0" applyFont="1" applyFill="1" applyBorder="1" applyAlignment="1">
      <alignment vertical="top" wrapText="1"/>
    </xf>
    <xf numFmtId="0" fontId="31" fillId="18" borderId="53" xfId="0" applyFont="1" applyFill="1" applyBorder="1" applyAlignment="1">
      <alignment horizontal="left" vertical="top" wrapText="1"/>
    </xf>
    <xf numFmtId="0" fontId="31" fillId="18" borderId="52" xfId="0" applyFont="1" applyFill="1" applyBorder="1" applyAlignment="1">
      <alignment horizontal="center" vertical="top" wrapText="1"/>
    </xf>
    <xf numFmtId="9" fontId="31" fillId="18" borderId="52" xfId="0" quotePrefix="1" applyNumberFormat="1" applyFont="1" applyFill="1" applyBorder="1" applyAlignment="1">
      <alignment horizontal="center" vertical="center" wrapText="1"/>
    </xf>
    <xf numFmtId="9" fontId="31" fillId="18" borderId="52" xfId="0" quotePrefix="1" applyNumberFormat="1" applyFont="1" applyFill="1" applyBorder="1" applyAlignment="1">
      <alignment horizontal="center" vertical="top" wrapText="1"/>
    </xf>
    <xf numFmtId="0" fontId="31" fillId="18" borderId="53" xfId="0" applyFont="1" applyFill="1" applyBorder="1" applyAlignment="1">
      <alignment horizontal="center" vertical="top" wrapText="1"/>
    </xf>
    <xf numFmtId="0" fontId="31" fillId="18" borderId="56" xfId="0" applyFont="1" applyFill="1" applyBorder="1" applyAlignment="1">
      <alignment horizontal="center" vertical="center" wrapText="1"/>
    </xf>
    <xf numFmtId="9" fontId="31" fillId="18" borderId="53" xfId="0" applyNumberFormat="1" applyFont="1" applyFill="1" applyBorder="1" applyAlignment="1">
      <alignment horizontal="center" vertical="center" wrapText="1"/>
    </xf>
    <xf numFmtId="0" fontId="31" fillId="18" borderId="53" xfId="0" applyFont="1" applyFill="1" applyBorder="1" applyAlignment="1">
      <alignment horizontal="center" vertical="center"/>
    </xf>
    <xf numFmtId="9" fontId="31" fillId="18" borderId="52" xfId="0" applyNumberFormat="1" applyFont="1" applyFill="1" applyBorder="1" applyAlignment="1">
      <alignment horizontal="center" vertical="center" wrapText="1"/>
    </xf>
    <xf numFmtId="9" fontId="31" fillId="18" borderId="52" xfId="0" applyNumberFormat="1" applyFont="1" applyFill="1" applyBorder="1" applyAlignment="1">
      <alignment horizontal="center" vertical="top" wrapText="1"/>
    </xf>
    <xf numFmtId="0" fontId="31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31" fillId="18" borderId="52" xfId="0" applyFont="1" applyFill="1" applyBorder="1" applyAlignment="1">
      <alignment horizontal="center" vertical="center" wrapText="1"/>
    </xf>
    <xf numFmtId="16" fontId="31" fillId="18" borderId="53" xfId="0" quotePrefix="1" applyNumberFormat="1" applyFont="1" applyFill="1" applyBorder="1" applyAlignment="1">
      <alignment horizontal="center" vertical="top" wrapText="1"/>
    </xf>
    <xf numFmtId="0" fontId="31" fillId="18" borderId="54" xfId="0" applyNumberFormat="1" applyFont="1" applyFill="1" applyBorder="1" applyAlignment="1" applyProtection="1">
      <alignment horizontal="center" vertical="center" wrapText="1"/>
      <protection locked="0"/>
    </xf>
    <xf numFmtId="0" fontId="31" fillId="18" borderId="53" xfId="0" applyFont="1" applyFill="1" applyBorder="1" applyAlignment="1">
      <alignment horizontal="left" vertical="center" wrapText="1"/>
    </xf>
    <xf numFmtId="0" fontId="31" fillId="18" borderId="63" xfId="0" applyFont="1" applyFill="1" applyBorder="1" applyAlignment="1">
      <alignment horizontal="center" vertical="top" wrapText="1"/>
    </xf>
    <xf numFmtId="0" fontId="31" fillId="18" borderId="56" xfId="0" applyFont="1" applyFill="1" applyBorder="1" applyAlignment="1">
      <alignment horizontal="center" vertical="top" wrapText="1"/>
    </xf>
    <xf numFmtId="0" fontId="31" fillId="18" borderId="53" xfId="0" quotePrefix="1" applyFont="1" applyFill="1" applyBorder="1" applyAlignment="1">
      <alignment horizontal="center" vertical="top" wrapText="1"/>
    </xf>
    <xf numFmtId="0" fontId="31" fillId="18" borderId="55" xfId="0" applyNumberFormat="1" applyFont="1" applyFill="1" applyBorder="1" applyAlignment="1" applyProtection="1">
      <alignment horizontal="center" vertical="center" wrapText="1"/>
      <protection locked="0"/>
    </xf>
    <xf numFmtId="167" fontId="72" fillId="18" borderId="53" xfId="0" applyNumberFormat="1" applyFont="1" applyFill="1" applyBorder="1" applyAlignment="1">
      <alignment horizontal="center" vertical="center"/>
    </xf>
    <xf numFmtId="2" fontId="72" fillId="18" borderId="53" xfId="0" applyNumberFormat="1" applyFont="1" applyFill="1" applyBorder="1" applyAlignment="1">
      <alignment horizontal="center" vertical="center"/>
    </xf>
    <xf numFmtId="0" fontId="31" fillId="18" borderId="0" xfId="0" applyFont="1" applyFill="1"/>
    <xf numFmtId="0" fontId="31" fillId="18" borderId="0" xfId="0" applyFont="1" applyFill="1" applyAlignment="1"/>
    <xf numFmtId="0" fontId="73" fillId="18" borderId="0" xfId="0" applyFont="1" applyFill="1" applyAlignment="1">
      <alignment horizontal="center"/>
    </xf>
    <xf numFmtId="43" fontId="64" fillId="18" borderId="1" xfId="6" applyFont="1" applyFill="1" applyBorder="1" applyAlignment="1"/>
    <xf numFmtId="43" fontId="64" fillId="18" borderId="1" xfId="6" applyFont="1" applyFill="1" applyBorder="1" applyAlignment="1">
      <alignment horizontal="center"/>
    </xf>
    <xf numFmtId="0" fontId="45" fillId="18" borderId="98" xfId="0" applyFont="1" applyFill="1" applyBorder="1" applyAlignment="1">
      <alignment horizontal="center" vertical="center" wrapText="1"/>
    </xf>
    <xf numFmtId="0" fontId="45" fillId="18" borderId="72" xfId="0" applyFont="1" applyFill="1" applyBorder="1" applyAlignment="1">
      <alignment horizontal="center" vertical="center" wrapText="1"/>
    </xf>
    <xf numFmtId="0" fontId="45" fillId="18" borderId="71" xfId="0" applyFont="1" applyFill="1" applyBorder="1" applyAlignment="1">
      <alignment horizontal="center" vertical="center" wrapText="1"/>
    </xf>
    <xf numFmtId="0" fontId="45" fillId="18" borderId="73" xfId="0" applyFont="1" applyFill="1" applyBorder="1" applyAlignment="1">
      <alignment horizontal="center" vertical="center" wrapText="1"/>
    </xf>
    <xf numFmtId="41" fontId="45" fillId="18" borderId="71" xfId="0" applyNumberFormat="1" applyFont="1" applyFill="1" applyBorder="1" applyAlignment="1">
      <alignment horizontal="center" vertical="center" wrapText="1"/>
    </xf>
    <xf numFmtId="2" fontId="45" fillId="18" borderId="71" xfId="0" applyNumberFormat="1" applyFont="1" applyFill="1" applyBorder="1" applyAlignment="1">
      <alignment horizontal="center" vertical="center" wrapText="1"/>
    </xf>
    <xf numFmtId="167" fontId="45" fillId="18" borderId="71" xfId="0" applyNumberFormat="1" applyFont="1" applyFill="1" applyBorder="1" applyAlignment="1">
      <alignment horizontal="center" vertical="center" wrapText="1"/>
    </xf>
    <xf numFmtId="0" fontId="45" fillId="18" borderId="103" xfId="0" applyFont="1" applyFill="1" applyBorder="1" applyAlignment="1">
      <alignment horizontal="center" vertical="center" wrapText="1"/>
    </xf>
    <xf numFmtId="0" fontId="45" fillId="18" borderId="102" xfId="0" applyFont="1" applyFill="1" applyBorder="1" applyAlignment="1">
      <alignment horizontal="center" vertical="center" wrapText="1"/>
    </xf>
    <xf numFmtId="0" fontId="45" fillId="18" borderId="101" xfId="0" applyFont="1" applyFill="1" applyBorder="1" applyAlignment="1">
      <alignment horizontal="center" vertical="center" wrapText="1"/>
    </xf>
    <xf numFmtId="41" fontId="45" fillId="18" borderId="101" xfId="0" applyNumberFormat="1" applyFont="1" applyFill="1" applyBorder="1" applyAlignment="1">
      <alignment horizontal="center" vertical="center" wrapText="1"/>
    </xf>
    <xf numFmtId="2" fontId="45" fillId="18" borderId="101" xfId="0" applyNumberFormat="1" applyFont="1" applyFill="1" applyBorder="1" applyAlignment="1">
      <alignment horizontal="center" vertical="center" wrapText="1"/>
    </xf>
    <xf numFmtId="167" fontId="45" fillId="18" borderId="101" xfId="0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>
      <alignment vertical="top" wrapText="1"/>
    </xf>
    <xf numFmtId="0" fontId="5" fillId="0" borderId="3" xfId="3" applyFont="1" applyBorder="1" applyAlignment="1">
      <alignment vertical="top"/>
    </xf>
    <xf numFmtId="0" fontId="5" fillId="0" borderId="4" xfId="3" applyFont="1" applyBorder="1" applyAlignment="1">
      <alignment vertical="top"/>
    </xf>
    <xf numFmtId="0" fontId="4" fillId="0" borderId="3" xfId="3" applyFont="1" applyBorder="1" applyAlignment="1">
      <alignment vertical="top" wrapText="1"/>
    </xf>
    <xf numFmtId="0" fontId="4" fillId="0" borderId="4" xfId="3" applyFont="1" applyBorder="1" applyAlignment="1">
      <alignment vertical="top" wrapText="1"/>
    </xf>
    <xf numFmtId="0" fontId="1" fillId="0" borderId="13" xfId="3" applyFont="1" applyBorder="1" applyAlignment="1">
      <alignment horizontal="left" vertical="justify"/>
    </xf>
    <xf numFmtId="0" fontId="1" fillId="0" borderId="16" xfId="3" applyFont="1" applyBorder="1" applyAlignment="1">
      <alignment horizontal="left" vertical="justify"/>
    </xf>
    <xf numFmtId="0" fontId="1" fillId="0" borderId="14" xfId="3" applyFont="1" applyBorder="1" applyAlignment="1">
      <alignment horizontal="left" vertical="justify"/>
    </xf>
    <xf numFmtId="0" fontId="4" fillId="4" borderId="35" xfId="3" applyFont="1" applyFill="1" applyBorder="1" applyAlignment="1">
      <alignment horizontal="left"/>
    </xf>
    <xf numFmtId="0" fontId="4" fillId="4" borderId="26" xfId="3" applyFont="1" applyFill="1" applyBorder="1" applyAlignment="1">
      <alignment horizontal="left"/>
    </xf>
    <xf numFmtId="0" fontId="4" fillId="4" borderId="27" xfId="3" applyFont="1" applyFill="1" applyBorder="1" applyAlignment="1">
      <alignment horizontal="left"/>
    </xf>
    <xf numFmtId="0" fontId="4" fillId="4" borderId="3" xfId="3" applyFont="1" applyFill="1" applyBorder="1" applyAlignment="1">
      <alignment horizontal="left"/>
    </xf>
    <xf numFmtId="0" fontId="4" fillId="4" borderId="37" xfId="3" applyFont="1" applyFill="1" applyBorder="1" applyAlignment="1">
      <alignment horizontal="left"/>
    </xf>
    <xf numFmtId="0" fontId="4" fillId="4" borderId="18" xfId="3" applyFont="1" applyFill="1" applyBorder="1" applyAlignment="1">
      <alignment horizontal="left"/>
    </xf>
    <xf numFmtId="0" fontId="4" fillId="0" borderId="17" xfId="3" applyFont="1" applyBorder="1" applyAlignment="1">
      <alignment vertical="top" wrapText="1"/>
    </xf>
    <xf numFmtId="0" fontId="4" fillId="0" borderId="18" xfId="3" applyFont="1" applyBorder="1" applyAlignment="1">
      <alignment vertical="top" wrapText="1"/>
    </xf>
    <xf numFmtId="0" fontId="4" fillId="0" borderId="19" xfId="3" applyFont="1" applyBorder="1" applyAlignment="1">
      <alignment vertical="top" wrapText="1"/>
    </xf>
    <xf numFmtId="0" fontId="4" fillId="0" borderId="2" xfId="3" applyFont="1" applyBorder="1" applyAlignment="1">
      <alignment horizontal="left" vertical="top" wrapText="1"/>
    </xf>
    <xf numFmtId="0" fontId="4" fillId="0" borderId="3" xfId="3" applyFont="1" applyBorder="1" applyAlignment="1">
      <alignment horizontal="left" vertical="top" wrapText="1"/>
    </xf>
    <xf numFmtId="0" fontId="4" fillId="0" borderId="4" xfId="3" applyFont="1" applyBorder="1" applyAlignment="1">
      <alignment horizontal="left" vertical="top" wrapText="1"/>
    </xf>
    <xf numFmtId="0" fontId="4" fillId="0" borderId="2" xfId="3" applyFont="1" applyBorder="1" applyAlignment="1">
      <alignment horizontal="left" vertical="center" wrapText="1"/>
    </xf>
    <xf numFmtId="0" fontId="13" fillId="0" borderId="3" xfId="3" applyFont="1" applyBorder="1" applyAlignment="1">
      <alignment horizontal="left" vertical="center"/>
    </xf>
    <xf numFmtId="0" fontId="13" fillId="0" borderId="4" xfId="3" applyFont="1" applyBorder="1" applyAlignment="1">
      <alignment horizontal="left" vertical="center"/>
    </xf>
    <xf numFmtId="0" fontId="5" fillId="0" borderId="3" xfId="3" applyFont="1" applyBorder="1" applyAlignment="1">
      <alignment horizontal="left" vertical="top"/>
    </xf>
    <xf numFmtId="0" fontId="5" fillId="0" borderId="4" xfId="3" applyFont="1" applyBorder="1" applyAlignment="1">
      <alignment horizontal="left" vertical="top"/>
    </xf>
    <xf numFmtId="0" fontId="4" fillId="0" borderId="2" xfId="3" applyFont="1" applyBorder="1" applyAlignment="1">
      <alignment horizontal="left" vertical="justify" wrapText="1"/>
    </xf>
    <xf numFmtId="0" fontId="5" fillId="0" borderId="3" xfId="3" applyFont="1" applyBorder="1" applyAlignment="1">
      <alignment horizontal="left" vertical="justify"/>
    </xf>
    <xf numFmtId="0" fontId="5" fillId="0" borderId="4" xfId="3" applyFont="1" applyBorder="1" applyAlignment="1">
      <alignment horizontal="left" vertical="justify"/>
    </xf>
    <xf numFmtId="0" fontId="5" fillId="0" borderId="3" xfId="3" applyFont="1" applyBorder="1" applyAlignment="1">
      <alignment horizontal="left" vertical="top" wrapText="1"/>
    </xf>
    <xf numFmtId="0" fontId="5" fillId="0" borderId="4" xfId="3" applyFont="1" applyBorder="1" applyAlignment="1">
      <alignment horizontal="left" vertical="top" wrapText="1"/>
    </xf>
    <xf numFmtId="0" fontId="4" fillId="0" borderId="2" xfId="3" applyFont="1" applyBorder="1" applyAlignment="1">
      <alignment horizontal="left" wrapText="1"/>
    </xf>
    <xf numFmtId="0" fontId="5" fillId="0" borderId="3" xfId="3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6" fillId="5" borderId="13" xfId="3" applyFont="1" applyFill="1" applyBorder="1" applyAlignment="1">
      <alignment horizontal="left"/>
    </xf>
    <xf numFmtId="0" fontId="6" fillId="5" borderId="16" xfId="3" applyFont="1" applyFill="1" applyBorder="1" applyAlignment="1">
      <alignment horizontal="left"/>
    </xf>
    <xf numFmtId="0" fontId="6" fillId="5" borderId="14" xfId="3" applyFont="1" applyFill="1" applyBorder="1" applyAlignment="1">
      <alignment horizontal="left"/>
    </xf>
    <xf numFmtId="0" fontId="6" fillId="6" borderId="31" xfId="3" applyFont="1" applyFill="1" applyBorder="1" applyAlignment="1">
      <alignment horizontal="center"/>
    </xf>
    <xf numFmtId="0" fontId="14" fillId="4" borderId="32" xfId="3" applyFont="1" applyFill="1" applyBorder="1"/>
    <xf numFmtId="0" fontId="14" fillId="4" borderId="4" xfId="3" applyFont="1" applyFill="1" applyBorder="1"/>
    <xf numFmtId="0" fontId="14" fillId="4" borderId="3" xfId="3" applyFont="1" applyFill="1" applyBorder="1"/>
    <xf numFmtId="0" fontId="4" fillId="5" borderId="9" xfId="3" quotePrefix="1" applyFont="1" applyFill="1" applyBorder="1" applyAlignment="1">
      <alignment horizontal="center"/>
    </xf>
    <xf numFmtId="0" fontId="13" fillId="4" borderId="5" xfId="3" applyFont="1" applyFill="1" applyBorder="1"/>
    <xf numFmtId="0" fontId="13" fillId="4" borderId="10" xfId="3" applyFont="1" applyFill="1" applyBorder="1"/>
    <xf numFmtId="0" fontId="4" fillId="0" borderId="31" xfId="3" applyFont="1" applyBorder="1" applyAlignment="1">
      <alignment horizontal="left" vertical="center" wrapText="1"/>
    </xf>
    <xf numFmtId="0" fontId="13" fillId="0" borderId="32" xfId="3" applyFont="1" applyBorder="1" applyAlignment="1">
      <alignment horizontal="left" vertical="center"/>
    </xf>
    <xf numFmtId="0" fontId="4" fillId="0" borderId="0" xfId="3" applyFont="1" applyBorder="1" applyAlignment="1">
      <alignment horizontal="left"/>
    </xf>
    <xf numFmtId="0" fontId="6" fillId="4" borderId="20" xfId="3" applyFont="1" applyFill="1" applyBorder="1" applyAlignment="1">
      <alignment horizontal="center"/>
    </xf>
    <xf numFmtId="0" fontId="6" fillId="4" borderId="21" xfId="3" applyFont="1" applyFill="1" applyBorder="1" applyAlignment="1">
      <alignment horizontal="center"/>
    </xf>
    <xf numFmtId="0" fontId="6" fillId="4" borderId="26" xfId="3" applyFont="1" applyFill="1" applyBorder="1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6" fillId="4" borderId="1" xfId="3" applyFont="1" applyFill="1" applyBorder="1" applyAlignment="1">
      <alignment horizontal="center"/>
    </xf>
    <xf numFmtId="0" fontId="6" fillId="3" borderId="23" xfId="3" applyFont="1" applyFill="1" applyBorder="1" applyAlignment="1">
      <alignment horizontal="left"/>
    </xf>
    <xf numFmtId="0" fontId="6" fillId="3" borderId="15" xfId="3" applyFont="1" applyFill="1" applyBorder="1" applyAlignment="1">
      <alignment horizontal="left"/>
    </xf>
    <xf numFmtId="0" fontId="6" fillId="3" borderId="24" xfId="3" applyFont="1" applyFill="1" applyBorder="1" applyAlignment="1">
      <alignment horizontal="left"/>
    </xf>
    <xf numFmtId="0" fontId="5" fillId="0" borderId="3" xfId="3" applyFont="1" applyBorder="1" applyAlignment="1">
      <alignment horizontal="left" wrapText="1"/>
    </xf>
    <xf numFmtId="0" fontId="4" fillId="0" borderId="31" xfId="3" applyFont="1" applyBorder="1" applyAlignment="1">
      <alignment horizontal="left" wrapText="1"/>
    </xf>
    <xf numFmtId="0" fontId="5" fillId="0" borderId="32" xfId="3" applyFont="1" applyBorder="1" applyAlignment="1">
      <alignment horizontal="left"/>
    </xf>
    <xf numFmtId="0" fontId="5" fillId="0" borderId="33" xfId="3" applyFont="1" applyBorder="1" applyAlignment="1">
      <alignment horizontal="left"/>
    </xf>
    <xf numFmtId="0" fontId="4" fillId="0" borderId="2" xfId="3" applyFont="1" applyBorder="1" applyAlignment="1">
      <alignment horizontal="center" vertical="center" wrapText="1"/>
    </xf>
    <xf numFmtId="0" fontId="4" fillId="0" borderId="34" xfId="3" applyFont="1" applyBorder="1" applyAlignment="1">
      <alignment horizontal="center" vertical="center" wrapText="1"/>
    </xf>
    <xf numFmtId="0" fontId="6" fillId="3" borderId="35" xfId="3" applyFont="1" applyFill="1" applyBorder="1" applyAlignment="1">
      <alignment horizontal="left"/>
    </xf>
    <xf numFmtId="0" fontId="5" fillId="0" borderId="26" xfId="3" applyFont="1" applyBorder="1"/>
    <xf numFmtId="0" fontId="5" fillId="0" borderId="36" xfId="3" applyFont="1" applyBorder="1"/>
    <xf numFmtId="0" fontId="4" fillId="0" borderId="3" xfId="3" applyFont="1" applyBorder="1" applyAlignment="1">
      <alignment horizontal="left"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27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left" vertical="top" wrapText="1"/>
    </xf>
    <xf numFmtId="0" fontId="4" fillId="0" borderId="5" xfId="3" applyFont="1" applyBorder="1" applyAlignment="1">
      <alignment horizontal="left" vertical="top" wrapText="1"/>
    </xf>
    <xf numFmtId="0" fontId="4" fillId="0" borderId="39" xfId="3" applyFont="1" applyBorder="1" applyAlignment="1">
      <alignment horizontal="center" vertical="center" wrapText="1"/>
    </xf>
    <xf numFmtId="0" fontId="4" fillId="0" borderId="38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left" vertical="top" wrapText="1"/>
    </xf>
    <xf numFmtId="0" fontId="5" fillId="4" borderId="5" xfId="3" applyFont="1" applyFill="1" applyBorder="1"/>
    <xf numFmtId="0" fontId="5" fillId="4" borderId="10" xfId="3" applyFont="1" applyFill="1" applyBorder="1"/>
    <xf numFmtId="0" fontId="4" fillId="5" borderId="39" xfId="3" quotePrefix="1" applyFont="1" applyFill="1" applyBorder="1" applyAlignment="1">
      <alignment horizontal="center"/>
    </xf>
    <xf numFmtId="0" fontId="5" fillId="4" borderId="38" xfId="3" applyFont="1" applyFill="1" applyBorder="1"/>
    <xf numFmtId="0" fontId="5" fillId="4" borderId="16" xfId="3" applyFont="1" applyFill="1" applyBorder="1"/>
    <xf numFmtId="0" fontId="5" fillId="4" borderId="14" xfId="3" applyFont="1" applyFill="1" applyBorder="1"/>
    <xf numFmtId="0" fontId="4" fillId="0" borderId="32" xfId="3" applyFont="1" applyBorder="1" applyAlignment="1">
      <alignment horizontal="left" vertical="center" wrapText="1"/>
    </xf>
    <xf numFmtId="0" fontId="4" fillId="0" borderId="33" xfId="3" applyFont="1" applyBorder="1" applyAlignment="1">
      <alignment horizontal="left" vertical="center" wrapText="1"/>
    </xf>
    <xf numFmtId="0" fontId="4" fillId="0" borderId="35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/>
    </xf>
    <xf numFmtId="0" fontId="6" fillId="4" borderId="13" xfId="3" applyFont="1" applyFill="1" applyBorder="1" applyAlignment="1">
      <alignment horizontal="center"/>
    </xf>
    <xf numFmtId="0" fontId="10" fillId="4" borderId="16" xfId="3" applyFont="1" applyFill="1" applyBorder="1"/>
    <xf numFmtId="0" fontId="10" fillId="4" borderId="14" xfId="3" applyFont="1" applyFill="1" applyBorder="1"/>
    <xf numFmtId="0" fontId="6" fillId="6" borderId="2" xfId="3" applyFont="1" applyFill="1" applyBorder="1" applyAlignment="1">
      <alignment horizontal="center"/>
    </xf>
    <xf numFmtId="0" fontId="10" fillId="4" borderId="3" xfId="3" applyFont="1" applyFill="1" applyBorder="1"/>
    <xf numFmtId="0" fontId="10" fillId="4" borderId="4" xfId="3" applyFont="1" applyFill="1" applyBorder="1"/>
    <xf numFmtId="0" fontId="6" fillId="6" borderId="35" xfId="3" applyFont="1" applyFill="1" applyBorder="1" applyAlignment="1">
      <alignment horizontal="center"/>
    </xf>
    <xf numFmtId="0" fontId="10" fillId="4" borderId="36" xfId="3" applyFont="1" applyFill="1" applyBorder="1"/>
    <xf numFmtId="0" fontId="6" fillId="0" borderId="0" xfId="3" applyFont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4" fillId="0" borderId="32" xfId="3" applyFont="1" applyBorder="1" applyAlignment="1">
      <alignment horizontal="center" vertical="center"/>
    </xf>
    <xf numFmtId="0" fontId="4" fillId="4" borderId="2" xfId="3" applyFont="1" applyFill="1" applyBorder="1" applyAlignment="1">
      <alignment horizontal="left"/>
    </xf>
    <xf numFmtId="0" fontId="4" fillId="4" borderId="2" xfId="3" applyFont="1" applyFill="1" applyBorder="1" applyAlignment="1">
      <alignment horizontal="left" vertical="center" wrapText="1"/>
    </xf>
    <xf numFmtId="0" fontId="4" fillId="4" borderId="3" xfId="3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4" fillId="0" borderId="17" xfId="3" applyFont="1" applyBorder="1" applyAlignment="1">
      <alignment horizontal="left" vertical="top" wrapText="1"/>
    </xf>
    <xf numFmtId="0" fontId="4" fillId="0" borderId="18" xfId="3" applyFont="1" applyBorder="1" applyAlignment="1">
      <alignment horizontal="left" vertical="top" wrapText="1"/>
    </xf>
    <xf numFmtId="0" fontId="4" fillId="0" borderId="19" xfId="3" applyFont="1" applyBorder="1" applyAlignment="1">
      <alignment horizontal="left" vertical="top" wrapText="1"/>
    </xf>
    <xf numFmtId="0" fontId="4" fillId="0" borderId="17" xfId="3" applyFont="1" applyBorder="1" applyAlignment="1">
      <alignment horizontal="center" vertical="center" wrapText="1"/>
    </xf>
    <xf numFmtId="0" fontId="4" fillId="0" borderId="48" xfId="3" applyFont="1" applyBorder="1" applyAlignment="1">
      <alignment horizontal="center" vertical="center" wrapText="1"/>
    </xf>
    <xf numFmtId="0" fontId="53" fillId="24" borderId="20" xfId="9" applyFont="1" applyFill="1" applyBorder="1" applyAlignment="1">
      <alignment horizontal="left" vertical="center"/>
    </xf>
    <xf numFmtId="0" fontId="53" fillId="24" borderId="21" xfId="9" applyFont="1" applyFill="1" applyBorder="1" applyAlignment="1">
      <alignment horizontal="left" vertical="center"/>
    </xf>
    <xf numFmtId="0" fontId="53" fillId="24" borderId="22" xfId="9" applyFont="1" applyFill="1" applyBorder="1" applyAlignment="1">
      <alignment horizontal="left" vertical="center"/>
    </xf>
    <xf numFmtId="0" fontId="53" fillId="39" borderId="23" xfId="9" applyFont="1" applyFill="1" applyBorder="1" applyAlignment="1">
      <alignment horizontal="left" vertical="center"/>
    </xf>
    <xf numFmtId="0" fontId="53" fillId="39" borderId="0" xfId="9" applyFont="1" applyFill="1" applyAlignment="1">
      <alignment horizontal="left" vertical="center"/>
    </xf>
    <xf numFmtId="0" fontId="53" fillId="39" borderId="84" xfId="9" applyFont="1" applyFill="1" applyBorder="1" applyAlignment="1">
      <alignment horizontal="left" vertical="center"/>
    </xf>
    <xf numFmtId="0" fontId="44" fillId="38" borderId="25" xfId="9" applyFont="1" applyFill="1" applyBorder="1" applyAlignment="1">
      <alignment horizontal="left" vertical="center"/>
    </xf>
    <xf numFmtId="0" fontId="44" fillId="38" borderId="0" xfId="9" applyFont="1" applyFill="1" applyAlignment="1">
      <alignment horizontal="left" vertical="center"/>
    </xf>
    <xf numFmtId="0" fontId="44" fillId="38" borderId="25" xfId="9" applyFont="1" applyFill="1" applyBorder="1" applyAlignment="1">
      <alignment horizontal="left" vertical="center" wrapText="1"/>
    </xf>
    <xf numFmtId="0" fontId="44" fillId="38" borderId="0" xfId="9" applyFont="1" applyFill="1" applyAlignment="1">
      <alignment horizontal="left" vertical="center" wrapText="1"/>
    </xf>
    <xf numFmtId="0" fontId="55" fillId="2" borderId="20" xfId="9" applyFont="1" applyFill="1" applyBorder="1" applyAlignment="1">
      <alignment horizontal="center" vertical="center"/>
    </xf>
    <xf numFmtId="0" fontId="55" fillId="2" borderId="21" xfId="9" applyFont="1" applyFill="1" applyBorder="1" applyAlignment="1">
      <alignment horizontal="center" vertical="center"/>
    </xf>
    <xf numFmtId="0" fontId="55" fillId="2" borderId="22" xfId="9" applyFont="1" applyFill="1" applyBorder="1" applyAlignment="1">
      <alignment horizontal="center" vertical="center"/>
    </xf>
    <xf numFmtId="0" fontId="44" fillId="40" borderId="25" xfId="9" applyFont="1" applyFill="1" applyBorder="1" applyAlignment="1">
      <alignment horizontal="left" vertical="center"/>
    </xf>
    <xf numFmtId="0" fontId="44" fillId="40" borderId="0" xfId="9" applyFont="1" applyFill="1" applyAlignment="1">
      <alignment horizontal="left" vertical="center"/>
    </xf>
    <xf numFmtId="0" fontId="52" fillId="38" borderId="22" xfId="9" applyFont="1" applyFill="1" applyBorder="1" applyAlignment="1">
      <alignment horizontal="left" vertical="center" wrapText="1"/>
    </xf>
    <xf numFmtId="0" fontId="52" fillId="38" borderId="84" xfId="9" applyFont="1" applyFill="1" applyBorder="1" applyAlignment="1">
      <alignment horizontal="left" vertical="center" wrapText="1"/>
    </xf>
    <xf numFmtId="0" fontId="53" fillId="2" borderId="13" xfId="9" applyFont="1" applyFill="1" applyBorder="1" applyAlignment="1">
      <alignment horizontal="left" vertical="center"/>
    </xf>
    <xf numFmtId="0" fontId="53" fillId="2" borderId="16" xfId="9" applyFont="1" applyFill="1" applyBorder="1" applyAlignment="1">
      <alignment horizontal="left" vertical="center"/>
    </xf>
    <xf numFmtId="0" fontId="53" fillId="2" borderId="21" xfId="9" applyFont="1" applyFill="1" applyBorder="1" applyAlignment="1">
      <alignment horizontal="left" vertical="center"/>
    </xf>
    <xf numFmtId="0" fontId="53" fillId="2" borderId="22" xfId="9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44" fillId="0" borderId="74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4" fillId="0" borderId="79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 wrapText="1"/>
    </xf>
    <xf numFmtId="0" fontId="46" fillId="0" borderId="72" xfId="0" applyFont="1" applyBorder="1" applyAlignment="1">
      <alignment horizontal="center" vertical="center" wrapText="1"/>
    </xf>
    <xf numFmtId="0" fontId="44" fillId="0" borderId="88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/>
    </xf>
    <xf numFmtId="0" fontId="45" fillId="0" borderId="76" xfId="0" applyFont="1" applyBorder="1" applyAlignment="1">
      <alignment horizontal="left"/>
    </xf>
    <xf numFmtId="0" fontId="45" fillId="0" borderId="84" xfId="0" applyFont="1" applyBorder="1" applyAlignment="1">
      <alignment horizontal="left"/>
    </xf>
    <xf numFmtId="0" fontId="44" fillId="0" borderId="87" xfId="0" applyFont="1" applyBorder="1" applyAlignment="1">
      <alignment horizontal="left" vertical="center"/>
    </xf>
    <xf numFmtId="0" fontId="44" fillId="0" borderId="86" xfId="0" applyFont="1" applyBorder="1" applyAlignment="1">
      <alignment horizontal="left" vertical="center"/>
    </xf>
    <xf numFmtId="0" fontId="45" fillId="0" borderId="81" xfId="0" applyFont="1" applyBorder="1" applyAlignment="1">
      <alignment horizontal="left"/>
    </xf>
    <xf numFmtId="0" fontId="45" fillId="0" borderId="8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4" fillId="0" borderId="92" xfId="0" applyFont="1" applyBorder="1" applyAlignment="1">
      <alignment horizontal="left"/>
    </xf>
    <xf numFmtId="0" fontId="44" fillId="0" borderId="91" xfId="0" applyFont="1" applyBorder="1" applyAlignment="1">
      <alignment horizontal="left"/>
    </xf>
    <xf numFmtId="0" fontId="44" fillId="0" borderId="93" xfId="0" applyFont="1" applyBorder="1" applyAlignment="1">
      <alignment horizontal="left"/>
    </xf>
    <xf numFmtId="0" fontId="44" fillId="0" borderId="90" xfId="0" applyFont="1" applyBorder="1" applyAlignment="1">
      <alignment horizontal="left"/>
    </xf>
    <xf numFmtId="0" fontId="45" fillId="0" borderId="73" xfId="0" applyFont="1" applyBorder="1" applyAlignment="1">
      <alignment horizontal="left"/>
    </xf>
    <xf numFmtId="0" fontId="45" fillId="0" borderId="89" xfId="0" applyFont="1" applyBorder="1" applyAlignment="1">
      <alignment horizontal="left"/>
    </xf>
    <xf numFmtId="0" fontId="44" fillId="0" borderId="71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 wrapText="1"/>
    </xf>
    <xf numFmtId="0" fontId="44" fillId="0" borderId="105" xfId="0" applyFont="1" applyBorder="1" applyAlignment="1">
      <alignment horizontal="center" vertical="center" wrapText="1"/>
    </xf>
    <xf numFmtId="0" fontId="44" fillId="0" borderId="107" xfId="0" applyFont="1" applyBorder="1" applyAlignment="1">
      <alignment horizontal="center" vertical="center"/>
    </xf>
    <xf numFmtId="0" fontId="44" fillId="0" borderId="108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 wrapText="1"/>
    </xf>
    <xf numFmtId="0" fontId="44" fillId="0" borderId="79" xfId="0" applyFont="1" applyBorder="1" applyAlignment="1">
      <alignment horizontal="center" vertical="center" wrapText="1"/>
    </xf>
    <xf numFmtId="167" fontId="44" fillId="0" borderId="71" xfId="0" applyNumberFormat="1" applyFont="1" applyBorder="1" applyAlignment="1">
      <alignment horizontal="center" vertical="center" wrapText="1"/>
    </xf>
    <xf numFmtId="167" fontId="44" fillId="0" borderId="105" xfId="0" applyNumberFormat="1" applyFont="1" applyBorder="1" applyAlignment="1">
      <alignment horizontal="center" vertical="center" wrapText="1"/>
    </xf>
    <xf numFmtId="0" fontId="36" fillId="0" borderId="107" xfId="0" applyFont="1" applyBorder="1" applyAlignment="1">
      <alignment horizontal="center" vertical="center" wrapText="1"/>
    </xf>
    <xf numFmtId="0" fontId="36" fillId="0" borderId="106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left" vertical="top" wrapText="1"/>
    </xf>
    <xf numFmtId="0" fontId="45" fillId="0" borderId="101" xfId="0" applyFont="1" applyBorder="1" applyAlignment="1">
      <alignment horizontal="left" vertical="top" wrapText="1"/>
    </xf>
    <xf numFmtId="0" fontId="45" fillId="0" borderId="72" xfId="0" applyFont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 wrapText="1"/>
    </xf>
    <xf numFmtId="164" fontId="45" fillId="0" borderId="104" xfId="0" applyNumberFormat="1" applyFont="1" applyBorder="1" applyAlignment="1">
      <alignment horizontal="center" vertical="center" wrapText="1"/>
    </xf>
    <xf numFmtId="164" fontId="45" fillId="0" borderId="101" xfId="0" applyNumberFormat="1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45" fillId="0" borderId="101" xfId="0" applyFont="1" applyBorder="1" applyAlignment="1">
      <alignment horizontal="center" vertical="center" wrapText="1"/>
    </xf>
    <xf numFmtId="0" fontId="45" fillId="0" borderId="97" xfId="0" applyFont="1" applyBorder="1" applyAlignment="1">
      <alignment horizontal="center" vertical="center" wrapText="1"/>
    </xf>
    <xf numFmtId="167" fontId="45" fillId="18" borderId="104" xfId="0" applyNumberFormat="1" applyFont="1" applyFill="1" applyBorder="1" applyAlignment="1">
      <alignment horizontal="center" vertical="center" wrapText="1"/>
    </xf>
    <xf numFmtId="167" fontId="45" fillId="18" borderId="101" xfId="0" applyNumberFormat="1" applyFont="1" applyFill="1" applyBorder="1" applyAlignment="1">
      <alignment horizontal="center" vertical="center" wrapText="1"/>
    </xf>
    <xf numFmtId="0" fontId="45" fillId="18" borderId="104" xfId="0" applyFont="1" applyFill="1" applyBorder="1" applyAlignment="1">
      <alignment horizontal="center" vertical="center" wrapText="1"/>
    </xf>
    <xf numFmtId="0" fontId="45" fillId="18" borderId="101" xfId="0" applyFont="1" applyFill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2" fontId="45" fillId="18" borderId="104" xfId="0" applyNumberFormat="1" applyFont="1" applyFill="1" applyBorder="1" applyAlignment="1">
      <alignment horizontal="center" vertical="center" wrapText="1"/>
    </xf>
    <xf numFmtId="2" fontId="45" fillId="18" borderId="101" xfId="0" applyNumberFormat="1" applyFont="1" applyFill="1" applyBorder="1" applyAlignment="1">
      <alignment horizontal="center" vertical="center" wrapText="1"/>
    </xf>
    <xf numFmtId="0" fontId="45" fillId="18" borderId="98" xfId="0" applyFont="1" applyFill="1" applyBorder="1" applyAlignment="1">
      <alignment horizontal="center" vertical="center" wrapText="1"/>
    </xf>
    <xf numFmtId="0" fontId="45" fillId="18" borderId="103" xfId="0" applyFont="1" applyFill="1" applyBorder="1" applyAlignment="1">
      <alignment horizontal="center" vertical="center" wrapText="1"/>
    </xf>
    <xf numFmtId="0" fontId="45" fillId="18" borderId="97" xfId="0" applyFont="1" applyFill="1" applyBorder="1" applyAlignment="1">
      <alignment horizontal="center" vertical="center" wrapText="1"/>
    </xf>
    <xf numFmtId="0" fontId="45" fillId="18" borderId="102" xfId="0" applyFont="1" applyFill="1" applyBorder="1" applyAlignment="1">
      <alignment horizontal="center" vertical="center" wrapText="1"/>
    </xf>
    <xf numFmtId="41" fontId="45" fillId="18" borderId="104" xfId="0" applyNumberFormat="1" applyFont="1" applyFill="1" applyBorder="1" applyAlignment="1">
      <alignment horizontal="center" vertical="center" wrapText="1"/>
    </xf>
    <xf numFmtId="41" fontId="45" fillId="18" borderId="101" xfId="0" applyNumberFormat="1" applyFont="1" applyFill="1" applyBorder="1" applyAlignment="1">
      <alignment horizontal="center" vertical="center" wrapText="1"/>
    </xf>
    <xf numFmtId="0" fontId="45" fillId="0" borderId="104" xfId="0" applyFont="1" applyBorder="1" applyAlignment="1">
      <alignment horizontal="left" vertical="top" wrapText="1"/>
    </xf>
    <xf numFmtId="0" fontId="45" fillId="0" borderId="105" xfId="0" applyFont="1" applyBorder="1" applyAlignment="1">
      <alignment horizontal="left" vertical="top" wrapText="1"/>
    </xf>
    <xf numFmtId="2" fontId="45" fillId="0" borderId="104" xfId="0" applyNumberFormat="1" applyFont="1" applyBorder="1" applyAlignment="1">
      <alignment horizontal="center" vertical="center" wrapText="1"/>
    </xf>
    <xf numFmtId="2" fontId="45" fillId="0" borderId="101" xfId="0" applyNumberFormat="1" applyFont="1" applyBorder="1" applyAlignment="1">
      <alignment horizontal="center" vertical="center" wrapText="1"/>
    </xf>
    <xf numFmtId="0" fontId="45" fillId="0" borderId="98" xfId="0" applyFont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 wrapText="1"/>
    </xf>
    <xf numFmtId="0" fontId="50" fillId="37" borderId="73" xfId="0" applyFont="1" applyFill="1" applyBorder="1" applyAlignment="1">
      <alignment horizontal="center" vertical="center" wrapText="1"/>
    </xf>
    <xf numFmtId="0" fontId="50" fillId="37" borderId="72" xfId="0" applyFont="1" applyFill="1" applyBorder="1" applyAlignment="1">
      <alignment horizontal="center" vertical="center" wrapText="1"/>
    </xf>
    <xf numFmtId="167" fontId="45" fillId="0" borderId="104" xfId="0" applyNumberFormat="1" applyFont="1" applyBorder="1" applyAlignment="1">
      <alignment horizontal="center" vertical="center" wrapText="1"/>
    </xf>
    <xf numFmtId="167" fontId="45" fillId="0" borderId="101" xfId="0" applyNumberFormat="1" applyFont="1" applyBorder="1" applyAlignment="1">
      <alignment horizontal="center" vertical="center" wrapText="1"/>
    </xf>
    <xf numFmtId="167" fontId="45" fillId="0" borderId="104" xfId="0" applyNumberFormat="1" applyFont="1" applyBorder="1" applyAlignment="1">
      <alignment horizontal="center" vertical="center"/>
    </xf>
    <xf numFmtId="167" fontId="45" fillId="0" borderId="101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41" fontId="45" fillId="0" borderId="104" xfId="0" applyNumberFormat="1" applyFont="1" applyBorder="1" applyAlignment="1">
      <alignment horizontal="center" vertical="center" wrapText="1"/>
    </xf>
    <xf numFmtId="41" fontId="45" fillId="0" borderId="101" xfId="0" applyNumberFormat="1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/>
    </xf>
    <xf numFmtId="0" fontId="45" fillId="0" borderId="101" xfId="0" applyFont="1" applyBorder="1" applyAlignment="1">
      <alignment horizontal="center" vertical="center"/>
    </xf>
    <xf numFmtId="0" fontId="45" fillId="0" borderId="97" xfId="0" applyFont="1" applyBorder="1" applyAlignment="1">
      <alignment horizontal="center" vertical="center"/>
    </xf>
    <xf numFmtId="0" fontId="45" fillId="0" borderId="102" xfId="0" applyFont="1" applyBorder="1" applyAlignment="1">
      <alignment horizontal="center" vertical="center"/>
    </xf>
    <xf numFmtId="164" fontId="45" fillId="0" borderId="104" xfId="0" applyNumberFormat="1" applyFont="1" applyBorder="1" applyAlignment="1">
      <alignment horizontal="center" vertical="center"/>
    </xf>
    <xf numFmtId="164" fontId="45" fillId="0" borderId="101" xfId="0" applyNumberFormat="1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97" xfId="0" applyFont="1" applyBorder="1" applyAlignment="1">
      <alignment horizontal="center" vertical="center" wrapText="1"/>
    </xf>
    <xf numFmtId="0" fontId="44" fillId="0" borderId="78" xfId="0" applyFont="1" applyBorder="1" applyAlignment="1">
      <alignment horizontal="center" vertical="center" wrapText="1"/>
    </xf>
    <xf numFmtId="0" fontId="44" fillId="0" borderId="77" xfId="0" applyFont="1" applyBorder="1" applyAlignment="1">
      <alignment horizontal="center" vertical="center" wrapText="1"/>
    </xf>
    <xf numFmtId="0" fontId="45" fillId="0" borderId="98" xfId="0" applyFont="1" applyBorder="1" applyAlignment="1">
      <alignment horizontal="center" vertical="center"/>
    </xf>
    <xf numFmtId="0" fontId="45" fillId="0" borderId="103" xfId="0" applyFont="1" applyBorder="1" applyAlignment="1">
      <alignment horizontal="center" vertical="center"/>
    </xf>
    <xf numFmtId="41" fontId="45" fillId="0" borderId="104" xfId="0" applyNumberFormat="1" applyFont="1" applyBorder="1" applyAlignment="1">
      <alignment horizontal="center" vertical="center"/>
    </xf>
    <xf numFmtId="41" fontId="45" fillId="0" borderId="101" xfId="0" applyNumberFormat="1" applyFont="1" applyBorder="1" applyAlignment="1">
      <alignment horizontal="center" vertical="center"/>
    </xf>
    <xf numFmtId="2" fontId="45" fillId="0" borderId="104" xfId="0" applyNumberFormat="1" applyFont="1" applyBorder="1" applyAlignment="1">
      <alignment horizontal="center" vertical="center"/>
    </xf>
    <xf numFmtId="2" fontId="45" fillId="0" borderId="101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51" fillId="0" borderId="84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36" fillId="0" borderId="15" xfId="0" applyFont="1" applyBorder="1" applyAlignment="1">
      <alignment horizontal="left" vertical="top"/>
    </xf>
    <xf numFmtId="0" fontId="36" fillId="0" borderId="13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84" xfId="0" applyFont="1" applyBorder="1" applyAlignment="1">
      <alignment horizontal="center"/>
    </xf>
    <xf numFmtId="0" fontId="45" fillId="0" borderId="13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36" fillId="0" borderId="0" xfId="0" applyFont="1" applyAlignment="1">
      <alignment horizontal="center" vertical="top"/>
    </xf>
    <xf numFmtId="0" fontId="36" fillId="0" borderId="84" xfId="0" applyFont="1" applyBorder="1" applyAlignment="1">
      <alignment horizontal="center" vertical="top"/>
    </xf>
    <xf numFmtId="0" fontId="36" fillId="0" borderId="25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" fontId="67" fillId="2" borderId="1" xfId="0" applyNumberFormat="1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top"/>
    </xf>
    <xf numFmtId="0" fontId="51" fillId="0" borderId="24" xfId="0" applyFont="1" applyBorder="1" applyAlignment="1">
      <alignment horizontal="center" vertical="top"/>
    </xf>
    <xf numFmtId="0" fontId="51" fillId="0" borderId="25" xfId="0" applyFont="1" applyBorder="1" applyAlignment="1">
      <alignment horizontal="center"/>
    </xf>
    <xf numFmtId="0" fontId="36" fillId="0" borderId="25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68" fillId="2" borderId="25" xfId="0" applyNumberFormat="1" applyFont="1" applyFill="1" applyBorder="1" applyAlignment="1">
      <alignment horizontal="center" vertical="center"/>
    </xf>
    <xf numFmtId="2" fontId="68" fillId="2" borderId="84" xfId="0" applyNumberFormat="1" applyFont="1" applyFill="1" applyBorder="1" applyAlignment="1">
      <alignment horizontal="center" vertical="center"/>
    </xf>
    <xf numFmtId="0" fontId="68" fillId="2" borderId="23" xfId="0" applyFont="1" applyFill="1" applyBorder="1" applyAlignment="1">
      <alignment horizontal="center" vertical="center"/>
    </xf>
    <xf numFmtId="0" fontId="68" fillId="2" borderId="24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top" wrapText="1"/>
    </xf>
    <xf numFmtId="0" fontId="27" fillId="25" borderId="12" xfId="0" applyFont="1" applyFill="1" applyBorder="1" applyAlignment="1">
      <alignment horizontal="center" vertical="top" wrapText="1"/>
    </xf>
    <xf numFmtId="0" fontId="25" fillId="20" borderId="13" xfId="0" applyFont="1" applyFill="1" applyBorder="1" applyAlignment="1">
      <alignment horizontal="center" vertical="top"/>
    </xf>
    <xf numFmtId="0" fontId="25" fillId="20" borderId="16" xfId="0" applyFont="1" applyFill="1" applyBorder="1" applyAlignment="1">
      <alignment horizontal="center" vertical="top"/>
    </xf>
    <xf numFmtId="0" fontId="25" fillId="20" borderId="14" xfId="0" applyFont="1" applyFill="1" applyBorder="1" applyAlignment="1">
      <alignment horizontal="center" vertical="top"/>
    </xf>
    <xf numFmtId="0" fontId="26" fillId="21" borderId="1" xfId="0" applyFont="1" applyFill="1" applyBorder="1" applyAlignment="1">
      <alignment horizontal="center" vertical="center" wrapText="1"/>
    </xf>
    <xf numFmtId="0" fontId="26" fillId="21" borderId="20" xfId="0" applyFont="1" applyFill="1" applyBorder="1" applyAlignment="1">
      <alignment horizontal="center" vertical="center" wrapText="1"/>
    </xf>
    <xf numFmtId="0" fontId="26" fillId="21" borderId="21" xfId="0" applyFont="1" applyFill="1" applyBorder="1" applyAlignment="1">
      <alignment horizontal="center" vertical="center" wrapText="1"/>
    </xf>
    <xf numFmtId="0" fontId="26" fillId="21" borderId="22" xfId="0" applyFont="1" applyFill="1" applyBorder="1" applyAlignment="1">
      <alignment horizontal="center" vertical="center" wrapText="1"/>
    </xf>
    <xf numFmtId="0" fontId="26" fillId="21" borderId="23" xfId="0" applyFont="1" applyFill="1" applyBorder="1" applyAlignment="1">
      <alignment horizontal="center" vertical="center" wrapText="1"/>
    </xf>
    <xf numFmtId="0" fontId="26" fillId="21" borderId="15" xfId="0" applyFont="1" applyFill="1" applyBorder="1" applyAlignment="1">
      <alignment horizontal="center" vertical="center" wrapText="1"/>
    </xf>
    <xf numFmtId="0" fontId="26" fillId="21" borderId="24" xfId="0" applyFont="1" applyFill="1" applyBorder="1" applyAlignment="1">
      <alignment horizontal="center" vertical="center" wrapText="1"/>
    </xf>
    <xf numFmtId="0" fontId="26" fillId="22" borderId="12" xfId="0" applyFont="1" applyFill="1" applyBorder="1" applyAlignment="1">
      <alignment horizontal="center" vertical="top" wrapText="1"/>
    </xf>
    <xf numFmtId="0" fontId="27" fillId="22" borderId="12" xfId="0" applyFont="1" applyFill="1" applyBorder="1" applyAlignment="1">
      <alignment horizontal="center" vertical="top" wrapText="1"/>
    </xf>
    <xf numFmtId="0" fontId="27" fillId="23" borderId="12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6" fillId="23" borderId="1" xfId="0" applyFont="1" applyFill="1" applyBorder="1" applyAlignment="1">
      <alignment horizontal="center" vertical="top" wrapText="1"/>
    </xf>
    <xf numFmtId="0" fontId="57" fillId="0" borderId="15" xfId="0" applyFont="1" applyBorder="1" applyAlignment="1">
      <alignment horizontal="center"/>
    </xf>
    <xf numFmtId="0" fontId="57" fillId="0" borderId="0" xfId="0" applyFont="1" applyAlignment="1">
      <alignment horizontal="left"/>
    </xf>
    <xf numFmtId="0" fontId="57" fillId="0" borderId="15" xfId="0" applyFont="1" applyBorder="1" applyAlignment="1">
      <alignment horizontal="left"/>
    </xf>
    <xf numFmtId="0" fontId="60" fillId="19" borderId="11" xfId="0" applyFont="1" applyFill="1" applyBorder="1" applyAlignment="1">
      <alignment horizontal="center" vertical="top"/>
    </xf>
    <xf numFmtId="0" fontId="60" fillId="19" borderId="67" xfId="0" applyFont="1" applyFill="1" applyBorder="1" applyAlignment="1">
      <alignment horizontal="center" vertical="top"/>
    </xf>
    <xf numFmtId="0" fontId="60" fillId="19" borderId="12" xfId="0" applyFont="1" applyFill="1" applyBorder="1" applyAlignment="1">
      <alignment horizontal="center" vertical="top"/>
    </xf>
    <xf numFmtId="0" fontId="61" fillId="19" borderId="11" xfId="0" applyFont="1" applyFill="1" applyBorder="1" applyAlignment="1">
      <alignment horizontal="left" vertical="top" wrapText="1"/>
    </xf>
    <xf numFmtId="0" fontId="61" fillId="19" borderId="67" xfId="0" applyFont="1" applyFill="1" applyBorder="1" applyAlignment="1">
      <alignment horizontal="left" vertical="top" wrapText="1"/>
    </xf>
    <xf numFmtId="0" fontId="61" fillId="19" borderId="12" xfId="0" applyFont="1" applyFill="1" applyBorder="1" applyAlignment="1">
      <alignment horizontal="left" vertical="top" wrapText="1"/>
    </xf>
    <xf numFmtId="0" fontId="0" fillId="0" borderId="67" xfId="0" applyBorder="1"/>
    <xf numFmtId="0" fontId="0" fillId="0" borderId="12" xfId="0" applyBorder="1"/>
    <xf numFmtId="0" fontId="3" fillId="18" borderId="13" xfId="0" applyFont="1" applyFill="1" applyBorder="1" applyAlignment="1">
      <alignment horizontal="left"/>
    </xf>
    <xf numFmtId="0" fontId="3" fillId="18" borderId="16" xfId="0" applyFont="1" applyFill="1" applyBorder="1" applyAlignment="1">
      <alignment horizontal="left"/>
    </xf>
    <xf numFmtId="0" fontId="3" fillId="18" borderId="14" xfId="0" applyFont="1" applyFill="1" applyBorder="1" applyAlignment="1">
      <alignment horizontal="left"/>
    </xf>
    <xf numFmtId="0" fontId="3" fillId="18" borderId="13" xfId="0" applyFont="1" applyFill="1" applyBorder="1" applyAlignment="1">
      <alignment horizontal="left" vertical="center"/>
    </xf>
    <xf numFmtId="0" fontId="3" fillId="18" borderId="16" xfId="0" applyFont="1" applyFill="1" applyBorder="1" applyAlignment="1">
      <alignment horizontal="left" vertical="center"/>
    </xf>
    <xf numFmtId="0" fontId="3" fillId="18" borderId="14" xfId="0" applyFont="1" applyFill="1" applyBorder="1" applyAlignment="1">
      <alignment horizontal="left" vertical="center"/>
    </xf>
    <xf numFmtId="0" fontId="58" fillId="32" borderId="1" xfId="0" applyFont="1" applyFill="1" applyBorder="1" applyAlignment="1">
      <alignment horizontal="left"/>
    </xf>
    <xf numFmtId="0" fontId="3" fillId="33" borderId="1" xfId="0" applyFont="1" applyFill="1" applyBorder="1"/>
    <xf numFmtId="0" fontId="58" fillId="28" borderId="13" xfId="0" applyFont="1" applyFill="1" applyBorder="1" applyAlignment="1">
      <alignment horizontal="center"/>
    </xf>
    <xf numFmtId="0" fontId="58" fillId="28" borderId="16" xfId="0" applyFont="1" applyFill="1" applyBorder="1" applyAlignment="1">
      <alignment horizontal="center"/>
    </xf>
    <xf numFmtId="0" fontId="58" fillId="28" borderId="16" xfId="0" applyFont="1" applyFill="1" applyBorder="1" applyAlignment="1">
      <alignment horizontal="left"/>
    </xf>
    <xf numFmtId="0" fontId="58" fillId="28" borderId="14" xfId="0" applyFont="1" applyFill="1" applyBorder="1" applyAlignment="1">
      <alignment horizontal="left"/>
    </xf>
    <xf numFmtId="0" fontId="58" fillId="34" borderId="13" xfId="0" applyFont="1" applyFill="1" applyBorder="1" applyAlignment="1">
      <alignment horizontal="left" vertical="top"/>
    </xf>
    <xf numFmtId="0" fontId="58" fillId="34" borderId="16" xfId="0" applyFont="1" applyFill="1" applyBorder="1" applyAlignment="1">
      <alignment horizontal="left" vertical="top"/>
    </xf>
    <xf numFmtId="0" fontId="58" fillId="34" borderId="14" xfId="0" applyFont="1" applyFill="1" applyBorder="1" applyAlignment="1">
      <alignment horizontal="left" vertical="top"/>
    </xf>
    <xf numFmtId="0" fontId="58" fillId="32" borderId="13" xfId="0" applyFont="1" applyFill="1" applyBorder="1" applyAlignment="1">
      <alignment horizontal="left"/>
    </xf>
    <xf numFmtId="0" fontId="58" fillId="32" borderId="16" xfId="0" applyFont="1" applyFill="1" applyBorder="1" applyAlignment="1">
      <alignment horizontal="left"/>
    </xf>
    <xf numFmtId="0" fontId="58" fillId="32" borderId="14" xfId="0" applyFont="1" applyFill="1" applyBorder="1" applyAlignment="1">
      <alignment horizontal="left"/>
    </xf>
    <xf numFmtId="0" fontId="60" fillId="19" borderId="11" xfId="0" applyFont="1" applyFill="1" applyBorder="1" applyAlignment="1">
      <alignment horizontal="center" vertical="center"/>
    </xf>
    <xf numFmtId="0" fontId="60" fillId="19" borderId="67" xfId="0" applyFont="1" applyFill="1" applyBorder="1" applyAlignment="1">
      <alignment horizontal="center" vertical="center"/>
    </xf>
    <xf numFmtId="0" fontId="60" fillId="19" borderId="12" xfId="0" applyFont="1" applyFill="1" applyBorder="1" applyAlignment="1">
      <alignment horizontal="center" vertical="center"/>
    </xf>
    <xf numFmtId="0" fontId="73" fillId="18" borderId="0" xfId="0" applyFont="1" applyFill="1" applyAlignment="1">
      <alignment horizontal="center"/>
    </xf>
    <xf numFmtId="0" fontId="38" fillId="36" borderId="61" xfId="0" applyFont="1" applyFill="1" applyBorder="1" applyAlignment="1">
      <alignment horizontal="center" vertical="center" wrapText="1"/>
    </xf>
    <xf numFmtId="0" fontId="38" fillId="36" borderId="60" xfId="0" applyFont="1" applyFill="1" applyBorder="1" applyAlignment="1">
      <alignment horizontal="center" vertical="center" wrapText="1"/>
    </xf>
    <xf numFmtId="0" fontId="38" fillId="36" borderId="62" xfId="0" applyFont="1" applyFill="1" applyBorder="1" applyAlignment="1">
      <alignment horizontal="center" vertical="center" wrapText="1"/>
    </xf>
    <xf numFmtId="0" fontId="38" fillId="36" borderId="7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horizontal="center" vertical="center" wrapText="1"/>
    </xf>
    <xf numFmtId="0" fontId="38" fillId="36" borderId="63" xfId="0" applyFont="1" applyFill="1" applyBorder="1" applyAlignment="1">
      <alignment horizontal="center" vertical="center" wrapText="1"/>
    </xf>
    <xf numFmtId="0" fontId="38" fillId="36" borderId="57" xfId="0" applyFont="1" applyFill="1" applyBorder="1" applyAlignment="1">
      <alignment horizontal="center" vertical="center" wrapText="1"/>
    </xf>
    <xf numFmtId="0" fontId="38" fillId="36" borderId="58" xfId="0" applyFont="1" applyFill="1" applyBorder="1" applyAlignment="1">
      <alignment horizontal="center" vertical="center" wrapText="1"/>
    </xf>
    <xf numFmtId="0" fontId="38" fillId="36" borderId="59" xfId="0" applyFont="1" applyFill="1" applyBorder="1" applyAlignment="1">
      <alignment horizontal="center" vertical="center" wrapText="1"/>
    </xf>
    <xf numFmtId="0" fontId="41" fillId="36" borderId="0" xfId="0" applyFont="1" applyFill="1" applyAlignment="1">
      <alignment horizontal="center" vertical="center" wrapText="1"/>
    </xf>
    <xf numFmtId="0" fontId="72" fillId="18" borderId="53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2" fontId="31" fillId="18" borderId="54" xfId="0" applyNumberFormat="1" applyFont="1" applyFill="1" applyBorder="1" applyAlignment="1">
      <alignment horizontal="center" vertical="center"/>
    </xf>
    <xf numFmtId="2" fontId="31" fillId="18" borderId="56" xfId="0" applyNumberFormat="1" applyFont="1" applyFill="1" applyBorder="1" applyAlignment="1">
      <alignment horizontal="center" vertical="center"/>
    </xf>
    <xf numFmtId="2" fontId="31" fillId="18" borderId="55" xfId="0" applyNumberFormat="1" applyFont="1" applyFill="1" applyBorder="1" applyAlignment="1">
      <alignment horizontal="center" vertical="center"/>
    </xf>
    <xf numFmtId="0" fontId="31" fillId="18" borderId="54" xfId="0" applyFont="1" applyFill="1" applyBorder="1" applyAlignment="1">
      <alignment horizontal="center" vertical="center" wrapText="1"/>
    </xf>
    <xf numFmtId="0" fontId="31" fillId="18" borderId="56" xfId="0" applyFont="1" applyFill="1" applyBorder="1" applyAlignment="1">
      <alignment horizontal="center" vertical="center" wrapText="1"/>
    </xf>
    <xf numFmtId="0" fontId="31" fillId="18" borderId="55" xfId="0" applyFont="1" applyFill="1" applyBorder="1" applyAlignment="1">
      <alignment horizontal="center" vertical="center" wrapText="1"/>
    </xf>
    <xf numFmtId="0" fontId="31" fillId="18" borderId="54" xfId="0" applyFont="1" applyFill="1" applyBorder="1" applyAlignment="1">
      <alignment horizontal="left" vertical="center" wrapText="1"/>
    </xf>
    <xf numFmtId="0" fontId="31" fillId="18" borderId="56" xfId="0" applyFont="1" applyFill="1" applyBorder="1" applyAlignment="1">
      <alignment horizontal="left" vertical="center" wrapText="1"/>
    </xf>
    <xf numFmtId="0" fontId="31" fillId="18" borderId="55" xfId="0" applyFont="1" applyFill="1" applyBorder="1" applyAlignment="1">
      <alignment horizontal="left" vertical="center" wrapText="1"/>
    </xf>
    <xf numFmtId="0" fontId="31" fillId="18" borderId="54" xfId="0" applyFont="1" applyFill="1" applyBorder="1" applyAlignment="1">
      <alignment horizontal="center" vertical="center"/>
    </xf>
    <xf numFmtId="0" fontId="31" fillId="18" borderId="56" xfId="0" applyFont="1" applyFill="1" applyBorder="1" applyAlignment="1">
      <alignment horizontal="center" vertical="center"/>
    </xf>
    <xf numFmtId="0" fontId="31" fillId="18" borderId="55" xfId="0" applyFont="1" applyFill="1" applyBorder="1" applyAlignment="1">
      <alignment horizontal="center" vertical="center"/>
    </xf>
    <xf numFmtId="167" fontId="31" fillId="18" borderId="54" xfId="0" applyNumberFormat="1" applyFont="1" applyFill="1" applyBorder="1" applyAlignment="1">
      <alignment horizontal="center" vertical="center"/>
    </xf>
    <xf numFmtId="167" fontId="31" fillId="18" borderId="56" xfId="0" applyNumberFormat="1" applyFont="1" applyFill="1" applyBorder="1" applyAlignment="1">
      <alignment horizontal="center" vertical="center"/>
    </xf>
    <xf numFmtId="167" fontId="31" fillId="18" borderId="55" xfId="0" applyNumberFormat="1" applyFont="1" applyFill="1" applyBorder="1" applyAlignment="1">
      <alignment horizontal="center" vertical="center"/>
    </xf>
    <xf numFmtId="9" fontId="30" fillId="9" borderId="50" xfId="2" quotePrefix="1" applyFont="1" applyFill="1" applyBorder="1" applyAlignment="1">
      <alignment horizontal="center" vertical="center"/>
    </xf>
    <xf numFmtId="9" fontId="30" fillId="9" borderId="52" xfId="2" quotePrefix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2" fontId="31" fillId="18" borderId="53" xfId="0" applyNumberFormat="1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15" borderId="13" xfId="0" applyFont="1" applyFill="1" applyBorder="1" applyAlignment="1">
      <alignment horizontal="center" vertical="center" wrapText="1"/>
    </xf>
    <xf numFmtId="0" fontId="29" fillId="15" borderId="14" xfId="0" applyFont="1" applyFill="1" applyBorder="1" applyAlignment="1">
      <alignment horizontal="center" vertical="center" wrapText="1"/>
    </xf>
    <xf numFmtId="0" fontId="32" fillId="11" borderId="50" xfId="0" quotePrefix="1" applyFont="1" applyFill="1" applyBorder="1" applyAlignment="1">
      <alignment horizontal="center" vertical="center" wrapText="1"/>
    </xf>
    <xf numFmtId="0" fontId="32" fillId="11" borderId="51" xfId="0" applyFont="1" applyFill="1" applyBorder="1" applyAlignment="1">
      <alignment horizontal="center" vertical="center" wrapText="1"/>
    </xf>
    <xf numFmtId="0" fontId="32" fillId="11" borderId="52" xfId="0" applyFont="1" applyFill="1" applyBorder="1" applyAlignment="1">
      <alignment horizontal="center" vertical="center" wrapText="1"/>
    </xf>
    <xf numFmtId="0" fontId="29" fillId="14" borderId="53" xfId="0" applyFont="1" applyFill="1" applyBorder="1" applyAlignment="1">
      <alignment horizontal="center" vertical="center" wrapText="1"/>
    </xf>
    <xf numFmtId="0" fontId="29" fillId="12" borderId="56" xfId="0" applyFont="1" applyFill="1" applyBorder="1" applyAlignment="1">
      <alignment horizontal="center" vertical="center" wrapText="1"/>
    </xf>
    <xf numFmtId="0" fontId="29" fillId="12" borderId="55" xfId="0" applyFont="1" applyFill="1" applyBorder="1" applyAlignment="1">
      <alignment horizontal="center" vertical="center" wrapText="1"/>
    </xf>
    <xf numFmtId="0" fontId="29" fillId="11" borderId="56" xfId="0" applyFont="1" applyFill="1" applyBorder="1" applyAlignment="1">
      <alignment horizontal="center" vertical="center" wrapText="1"/>
    </xf>
    <xf numFmtId="0" fontId="29" fillId="11" borderId="55" xfId="0" applyFont="1" applyFill="1" applyBorder="1" applyAlignment="1">
      <alignment horizontal="center" vertical="center" wrapText="1"/>
    </xf>
    <xf numFmtId="0" fontId="29" fillId="11" borderId="53" xfId="0" applyFont="1" applyFill="1" applyBorder="1" applyAlignment="1">
      <alignment horizontal="center" vertical="center"/>
    </xf>
    <xf numFmtId="0" fontId="29" fillId="4" borderId="50" xfId="0" applyFont="1" applyFill="1" applyBorder="1" applyAlignment="1">
      <alignment horizontal="center"/>
    </xf>
    <xf numFmtId="0" fontId="29" fillId="4" borderId="51" xfId="0" applyFont="1" applyFill="1" applyBorder="1" applyAlignment="1">
      <alignment horizontal="center"/>
    </xf>
    <xf numFmtId="0" fontId="29" fillId="4" borderId="52" xfId="0" applyFont="1" applyFill="1" applyBorder="1" applyAlignment="1">
      <alignment horizontal="center"/>
    </xf>
    <xf numFmtId="0" fontId="30" fillId="4" borderId="53" xfId="0" applyFont="1" applyFill="1" applyBorder="1" applyAlignment="1">
      <alignment horizontal="center"/>
    </xf>
    <xf numFmtId="0" fontId="30" fillId="4" borderId="54" xfId="0" applyFont="1" applyFill="1" applyBorder="1" applyAlignment="1">
      <alignment horizontal="center"/>
    </xf>
    <xf numFmtId="0" fontId="29" fillId="10" borderId="50" xfId="0" applyFont="1" applyFill="1" applyBorder="1" applyAlignment="1">
      <alignment horizontal="left" vertical="top" wrapText="1"/>
    </xf>
    <xf numFmtId="0" fontId="29" fillId="10" borderId="51" xfId="0" applyFont="1" applyFill="1" applyBorder="1" applyAlignment="1">
      <alignment horizontal="left" vertical="top" wrapText="1"/>
    </xf>
    <xf numFmtId="0" fontId="32" fillId="10" borderId="50" xfId="0" applyFont="1" applyFill="1" applyBorder="1" applyAlignment="1">
      <alignment vertical="center" wrapText="1"/>
    </xf>
    <xf numFmtId="0" fontId="32" fillId="10" borderId="51" xfId="0" applyFont="1" applyFill="1" applyBorder="1" applyAlignment="1">
      <alignment vertical="center" wrapText="1"/>
    </xf>
    <xf numFmtId="0" fontId="32" fillId="10" borderId="50" xfId="0" applyFont="1" applyFill="1" applyBorder="1" applyAlignment="1">
      <alignment horizontal="left" vertical="center" wrapText="1"/>
    </xf>
    <xf numFmtId="0" fontId="32" fillId="10" borderId="51" xfId="0" applyFont="1" applyFill="1" applyBorder="1" applyAlignment="1">
      <alignment horizontal="left" vertical="center" wrapText="1"/>
    </xf>
    <xf numFmtId="0" fontId="32" fillId="10" borderId="57" xfId="0" applyFont="1" applyFill="1" applyBorder="1" applyAlignment="1">
      <alignment vertical="center" wrapText="1"/>
    </xf>
    <xf numFmtId="0" fontId="32" fillId="10" borderId="58" xfId="0" applyFont="1" applyFill="1" applyBorder="1" applyAlignment="1">
      <alignment vertical="center" wrapText="1"/>
    </xf>
    <xf numFmtId="0" fontId="32" fillId="10" borderId="50" xfId="0" applyFont="1" applyFill="1" applyBorder="1" applyAlignment="1">
      <alignment horizontal="left" vertical="top" wrapText="1"/>
    </xf>
    <xf numFmtId="0" fontId="32" fillId="10" borderId="51" xfId="0" applyFont="1" applyFill="1" applyBorder="1" applyAlignment="1">
      <alignment horizontal="left" vertical="top" wrapText="1"/>
    </xf>
    <xf numFmtId="0" fontId="29" fillId="13" borderId="55" xfId="0" applyFont="1" applyFill="1" applyBorder="1" applyAlignment="1">
      <alignment horizontal="center" vertical="center" wrapText="1"/>
    </xf>
    <xf numFmtId="0" fontId="32" fillId="11" borderId="56" xfId="0" applyFont="1" applyFill="1" applyBorder="1" applyAlignment="1">
      <alignment horizontal="center" vertical="center" wrapText="1"/>
    </xf>
    <xf numFmtId="0" fontId="32" fillId="11" borderId="55" xfId="0" applyFont="1" applyFill="1" applyBorder="1" applyAlignment="1">
      <alignment horizontal="center" vertical="center" wrapText="1"/>
    </xf>
    <xf numFmtId="0" fontId="32" fillId="11" borderId="53" xfId="0" applyFont="1" applyFill="1" applyBorder="1" applyAlignment="1">
      <alignment horizontal="center" vertical="center" wrapText="1"/>
    </xf>
    <xf numFmtId="0" fontId="29" fillId="11" borderId="53" xfId="0" applyFont="1" applyFill="1" applyBorder="1" applyAlignment="1">
      <alignment horizontal="center" vertical="center" wrapText="1"/>
    </xf>
    <xf numFmtId="0" fontId="29" fillId="11" borderId="54" xfId="0" applyFont="1" applyFill="1" applyBorder="1" applyAlignment="1">
      <alignment horizontal="center" vertical="center" wrapText="1"/>
    </xf>
    <xf numFmtId="167" fontId="31" fillId="18" borderId="54" xfId="0" quotePrefix="1" applyNumberFormat="1" applyFont="1" applyFill="1" applyBorder="1" applyAlignment="1">
      <alignment horizontal="center" vertical="center"/>
    </xf>
    <xf numFmtId="0" fontId="32" fillId="11" borderId="60" xfId="0" applyFont="1" applyFill="1" applyBorder="1" applyAlignment="1">
      <alignment horizontal="center" vertical="center" wrapText="1"/>
    </xf>
    <xf numFmtId="0" fontId="32" fillId="11" borderId="0" xfId="0" applyFont="1" applyFill="1" applyBorder="1" applyAlignment="1">
      <alignment horizontal="center" vertical="center" wrapText="1"/>
    </xf>
    <xf numFmtId="0" fontId="32" fillId="11" borderId="58" xfId="0" applyFont="1" applyFill="1" applyBorder="1" applyAlignment="1">
      <alignment horizontal="center" vertical="center" wrapText="1"/>
    </xf>
    <xf numFmtId="0" fontId="32" fillId="12" borderId="61" xfId="0" applyFont="1" applyFill="1" applyBorder="1" applyAlignment="1">
      <alignment horizontal="center" vertical="center" wrapText="1"/>
    </xf>
    <xf numFmtId="0" fontId="32" fillId="12" borderId="0" xfId="0" applyFont="1" applyFill="1" applyBorder="1" applyAlignment="1">
      <alignment horizontal="center" vertical="center" wrapText="1"/>
    </xf>
    <xf numFmtId="0" fontId="32" fillId="12" borderId="63" xfId="0" applyFont="1" applyFill="1" applyBorder="1" applyAlignment="1">
      <alignment horizontal="center" vertical="center" wrapText="1"/>
    </xf>
    <xf numFmtId="0" fontId="32" fillId="12" borderId="57" xfId="0" applyFont="1" applyFill="1" applyBorder="1" applyAlignment="1">
      <alignment horizontal="center" vertical="center" wrapText="1"/>
    </xf>
    <xf numFmtId="0" fontId="32" fillId="12" borderId="58" xfId="0" applyFont="1" applyFill="1" applyBorder="1" applyAlignment="1">
      <alignment horizontal="center" vertical="center" wrapText="1"/>
    </xf>
    <xf numFmtId="0" fontId="32" fillId="12" borderId="59" xfId="0" applyFont="1" applyFill="1" applyBorder="1" applyAlignment="1">
      <alignment horizontal="center" vertical="center" wrapText="1"/>
    </xf>
    <xf numFmtId="0" fontId="32" fillId="12" borderId="56" xfId="0" applyFont="1" applyFill="1" applyBorder="1" applyAlignment="1">
      <alignment horizontal="center" vertical="center" wrapText="1"/>
    </xf>
    <xf numFmtId="0" fontId="32" fillId="12" borderId="5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64" fillId="7" borderId="13" xfId="0" applyNumberFormat="1" applyFont="1" applyFill="1" applyBorder="1" applyAlignment="1">
      <alignment horizontal="center"/>
    </xf>
    <xf numFmtId="2" fontId="64" fillId="7" borderId="1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36" borderId="61" xfId="0" applyFont="1" applyFill="1" applyBorder="1" applyAlignment="1">
      <alignment horizontal="center" vertical="center" wrapText="1"/>
    </xf>
    <xf numFmtId="0" fontId="39" fillId="36" borderId="60" xfId="0" applyFont="1" applyFill="1" applyBorder="1" applyAlignment="1">
      <alignment horizontal="center" vertical="center" wrapText="1"/>
    </xf>
    <xf numFmtId="0" fontId="39" fillId="36" borderId="62" xfId="0" applyFont="1" applyFill="1" applyBorder="1" applyAlignment="1">
      <alignment horizontal="center" vertical="center" wrapText="1"/>
    </xf>
    <xf numFmtId="0" fontId="39" fillId="36" borderId="70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6" borderId="63" xfId="0" applyFont="1" applyFill="1" applyBorder="1" applyAlignment="1">
      <alignment horizontal="center" vertical="center" wrapText="1"/>
    </xf>
    <xf numFmtId="0" fontId="39" fillId="36" borderId="57" xfId="0" applyFont="1" applyFill="1" applyBorder="1" applyAlignment="1">
      <alignment horizontal="center" vertical="center" wrapText="1"/>
    </xf>
    <xf numFmtId="0" fontId="39" fillId="36" borderId="58" xfId="0" applyFont="1" applyFill="1" applyBorder="1" applyAlignment="1">
      <alignment horizontal="center" vertical="center" wrapText="1"/>
    </xf>
    <xf numFmtId="0" fontId="39" fillId="36" borderId="59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42" fillId="36" borderId="0" xfId="0" applyFont="1" applyFill="1" applyAlignment="1">
      <alignment horizontal="center" vertical="center" wrapText="1"/>
    </xf>
    <xf numFmtId="43" fontId="64" fillId="18" borderId="1" xfId="6" applyFont="1" applyFill="1" applyBorder="1" applyAlignment="1">
      <alignment horizontal="center"/>
    </xf>
    <xf numFmtId="0" fontId="37" fillId="0" borderId="68" xfId="8" applyFont="1" applyBorder="1" applyAlignment="1">
      <alignment horizontal="left" vertical="center" wrapText="1"/>
    </xf>
    <xf numFmtId="0" fontId="37" fillId="0" borderId="69" xfId="8" applyFont="1" applyBorder="1" applyAlignment="1">
      <alignment horizontal="left" vertical="center" wrapText="1"/>
    </xf>
    <xf numFmtId="43" fontId="64" fillId="18" borderId="13" xfId="6" applyFont="1" applyFill="1" applyBorder="1" applyAlignment="1">
      <alignment horizontal="center"/>
    </xf>
    <xf numFmtId="43" fontId="64" fillId="18" borderId="14" xfId="6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3" fontId="0" fillId="0" borderId="1" xfId="6" applyFont="1" applyBorder="1" applyAlignment="1">
      <alignment horizontal="center"/>
    </xf>
    <xf numFmtId="43" fontId="0" fillId="7" borderId="1" xfId="6" applyFont="1" applyFill="1" applyBorder="1" applyAlignment="1">
      <alignment horizontal="center"/>
    </xf>
    <xf numFmtId="0" fontId="64" fillId="18" borderId="13" xfId="0" applyFont="1" applyFill="1" applyBorder="1" applyAlignment="1">
      <alignment horizontal="center"/>
    </xf>
    <xf numFmtId="0" fontId="64" fillId="18" borderId="14" xfId="0" applyFont="1" applyFill="1" applyBorder="1" applyAlignment="1">
      <alignment horizontal="center"/>
    </xf>
    <xf numFmtId="2" fontId="64" fillId="18" borderId="1" xfId="6" applyNumberFormat="1" applyFont="1" applyFill="1" applyBorder="1" applyAlignment="1">
      <alignment horizontal="center"/>
    </xf>
    <xf numFmtId="2" fontId="64" fillId="18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40" fillId="36" borderId="0" xfId="0" applyFont="1" applyFill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2" fontId="18" fillId="0" borderId="0" xfId="0" applyNumberFormat="1" applyFont="1"/>
    <xf numFmtId="9" fontId="31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31" fillId="18" borderId="53" xfId="0" applyFont="1" applyFill="1" applyBorder="1" applyAlignment="1" applyProtection="1">
      <alignment horizontal="center" vertical="center" wrapText="1"/>
      <protection locked="0"/>
    </xf>
    <xf numFmtId="0" fontId="31" fillId="18" borderId="50" xfId="0" applyFont="1" applyFill="1" applyBorder="1" applyAlignment="1">
      <alignment horizontal="center" vertical="center" wrapText="1"/>
    </xf>
    <xf numFmtId="9" fontId="31" fillId="18" borderId="51" xfId="0" quotePrefix="1" applyNumberFormat="1" applyFont="1" applyFill="1" applyBorder="1" applyAlignment="1">
      <alignment horizontal="center" vertical="center" wrapText="1"/>
    </xf>
    <xf numFmtId="9" fontId="31" fillId="18" borderId="61" xfId="0" applyNumberFormat="1" applyFont="1" applyFill="1" applyBorder="1" applyAlignment="1">
      <alignment horizontal="center" vertical="center" wrapText="1"/>
    </xf>
    <xf numFmtId="9" fontId="31" fillId="18" borderId="60" xfId="0" quotePrefix="1" applyNumberFormat="1" applyFont="1" applyFill="1" applyBorder="1" applyAlignment="1">
      <alignment horizontal="center" vertical="center" wrapText="1"/>
    </xf>
    <xf numFmtId="9" fontId="31" fillId="18" borderId="62" xfId="0" applyNumberFormat="1" applyFont="1" applyFill="1" applyBorder="1" applyAlignment="1">
      <alignment horizontal="center" vertical="center" wrapText="1"/>
    </xf>
    <xf numFmtId="0" fontId="31" fillId="18" borderId="61" xfId="0" applyNumberFormat="1" applyFont="1" applyFill="1" applyBorder="1" applyAlignment="1">
      <alignment horizontal="center" vertical="center" wrapText="1"/>
    </xf>
    <xf numFmtId="0" fontId="31" fillId="18" borderId="62" xfId="0" applyNumberFormat="1" applyFont="1" applyFill="1" applyBorder="1" applyAlignment="1">
      <alignment horizontal="center" vertical="center" wrapText="1"/>
    </xf>
  </cellXfs>
  <cellStyles count="10">
    <cellStyle name="Comma" xfId="6" builtinId="3"/>
    <cellStyle name="Comma [0]" xfId="1" builtinId="6"/>
    <cellStyle name="Hyperlink" xfId="5" builtinId="8"/>
    <cellStyle name="Hyperlink 2" xfId="4"/>
    <cellStyle name="Normal" xfId="0" builtinId="0"/>
    <cellStyle name="Normal 2" xfId="3"/>
    <cellStyle name="Normal 2 2" xfId="8"/>
    <cellStyle name="Normal 3" xfId="7"/>
    <cellStyle name="Normal 3 2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nual Indikator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11.A Penilaian SKP JPT KU'!A1"/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3</xdr:row>
      <xdr:rowOff>57150</xdr:rowOff>
    </xdr:from>
    <xdr:to>
      <xdr:col>1</xdr:col>
      <xdr:colOff>619125</xdr:colOff>
      <xdr:row>4</xdr:row>
      <xdr:rowOff>142875</xdr:rowOff>
    </xdr:to>
    <xdr:sp macro="" textlink="">
      <xdr:nvSpPr>
        <xdr:cNvPr id="2" name="Down Arrow 1">
          <a:extLst>
            <a:ext uri="{FF2B5EF4-FFF2-40B4-BE49-F238E27FC236}">
              <a16:creationId xmlns="" xmlns:a16="http://schemas.microsoft.com/office/drawing/2014/main" id="{005E8EE4-0A47-40D6-BCEB-7DA6D20E6DC0}"/>
            </a:ext>
          </a:extLst>
        </xdr:cNvPr>
        <xdr:cNvSpPr/>
      </xdr:nvSpPr>
      <xdr:spPr>
        <a:xfrm>
          <a:off x="1085850" y="676275"/>
          <a:ext cx="219075" cy="2667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381000</xdr:colOff>
      <xdr:row>6</xdr:row>
      <xdr:rowOff>85725</xdr:rowOff>
    </xdr:from>
    <xdr:to>
      <xdr:col>1</xdr:col>
      <xdr:colOff>600075</xdr:colOff>
      <xdr:row>7</xdr:row>
      <xdr:rowOff>171450</xdr:rowOff>
    </xdr:to>
    <xdr:sp macro="" textlink="">
      <xdr:nvSpPr>
        <xdr:cNvPr id="3" name="Down Arrow 4">
          <a:extLst>
            <a:ext uri="{FF2B5EF4-FFF2-40B4-BE49-F238E27FC236}">
              <a16:creationId xmlns="" xmlns:a16="http://schemas.microsoft.com/office/drawing/2014/main" id="{C7D74B7A-18EE-4727-85A1-6C3E1C099D23}"/>
            </a:ext>
          </a:extLst>
        </xdr:cNvPr>
        <xdr:cNvSpPr/>
      </xdr:nvSpPr>
      <xdr:spPr>
        <a:xfrm>
          <a:off x="1066800" y="1247775"/>
          <a:ext cx="219075" cy="2667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381000</xdr:colOff>
      <xdr:row>9</xdr:row>
      <xdr:rowOff>85725</xdr:rowOff>
    </xdr:from>
    <xdr:to>
      <xdr:col>1</xdr:col>
      <xdr:colOff>600075</xdr:colOff>
      <xdr:row>10</xdr:row>
      <xdr:rowOff>171450</xdr:rowOff>
    </xdr:to>
    <xdr:sp macro="" textlink="">
      <xdr:nvSpPr>
        <xdr:cNvPr id="4" name="Down Arrow 5">
          <a:extLst>
            <a:ext uri="{FF2B5EF4-FFF2-40B4-BE49-F238E27FC236}">
              <a16:creationId xmlns="" xmlns:a16="http://schemas.microsoft.com/office/drawing/2014/main" id="{D2F65E7C-5A35-47B6-A48B-ED40D1CC257C}"/>
            </a:ext>
          </a:extLst>
        </xdr:cNvPr>
        <xdr:cNvSpPr/>
      </xdr:nvSpPr>
      <xdr:spPr>
        <a:xfrm>
          <a:off x="1066800" y="1790700"/>
          <a:ext cx="219075" cy="2667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381000</xdr:colOff>
      <xdr:row>12</xdr:row>
      <xdr:rowOff>66675</xdr:rowOff>
    </xdr:from>
    <xdr:to>
      <xdr:col>1</xdr:col>
      <xdr:colOff>600075</xdr:colOff>
      <xdr:row>13</xdr:row>
      <xdr:rowOff>152400</xdr:rowOff>
    </xdr:to>
    <xdr:sp macro="" textlink="">
      <xdr:nvSpPr>
        <xdr:cNvPr id="5" name="Down Arrow 6">
          <a:extLst>
            <a:ext uri="{FF2B5EF4-FFF2-40B4-BE49-F238E27FC236}">
              <a16:creationId xmlns="" xmlns:a16="http://schemas.microsoft.com/office/drawing/2014/main" id="{9A7F725D-6618-41AF-A807-0C0535149215}"/>
            </a:ext>
          </a:extLst>
        </xdr:cNvPr>
        <xdr:cNvSpPr/>
      </xdr:nvSpPr>
      <xdr:spPr>
        <a:xfrm>
          <a:off x="1066800" y="2314575"/>
          <a:ext cx="219075" cy="2667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381000</xdr:colOff>
      <xdr:row>16</xdr:row>
      <xdr:rowOff>161925</xdr:rowOff>
    </xdr:from>
    <xdr:to>
      <xdr:col>1</xdr:col>
      <xdr:colOff>600075</xdr:colOff>
      <xdr:row>18</xdr:row>
      <xdr:rowOff>66675</xdr:rowOff>
    </xdr:to>
    <xdr:sp macro="" textlink="">
      <xdr:nvSpPr>
        <xdr:cNvPr id="6" name="Down Arrow 7">
          <a:extLst>
            <a:ext uri="{FF2B5EF4-FFF2-40B4-BE49-F238E27FC236}">
              <a16:creationId xmlns="" xmlns:a16="http://schemas.microsoft.com/office/drawing/2014/main" id="{DF568DCC-AE24-4956-BA16-C5CDFC718E6B}"/>
            </a:ext>
          </a:extLst>
        </xdr:cNvPr>
        <xdr:cNvSpPr/>
      </xdr:nvSpPr>
      <xdr:spPr>
        <a:xfrm>
          <a:off x="1066800" y="2952750"/>
          <a:ext cx="219075" cy="2667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371475</xdr:colOff>
      <xdr:row>21</xdr:row>
      <xdr:rowOff>85725</xdr:rowOff>
    </xdr:from>
    <xdr:to>
      <xdr:col>1</xdr:col>
      <xdr:colOff>590550</xdr:colOff>
      <xdr:row>22</xdr:row>
      <xdr:rowOff>171450</xdr:rowOff>
    </xdr:to>
    <xdr:sp macro="" textlink="">
      <xdr:nvSpPr>
        <xdr:cNvPr id="7" name="Down Arrow 8">
          <a:extLst>
            <a:ext uri="{FF2B5EF4-FFF2-40B4-BE49-F238E27FC236}">
              <a16:creationId xmlns="" xmlns:a16="http://schemas.microsoft.com/office/drawing/2014/main" id="{1D908299-CCA8-40B3-9BC0-9C69C5F0D74C}"/>
            </a:ext>
          </a:extLst>
        </xdr:cNvPr>
        <xdr:cNvSpPr/>
      </xdr:nvSpPr>
      <xdr:spPr>
        <a:xfrm>
          <a:off x="1057275" y="3600450"/>
          <a:ext cx="219075" cy="2667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1724025</xdr:colOff>
      <xdr:row>15</xdr:row>
      <xdr:rowOff>28575</xdr:rowOff>
    </xdr:from>
    <xdr:to>
      <xdr:col>1</xdr:col>
      <xdr:colOff>2152650</xdr:colOff>
      <xdr:row>16</xdr:row>
      <xdr:rowOff>47625</xdr:rowOff>
    </xdr:to>
    <xdr:sp macro="" textlink="">
      <xdr:nvSpPr>
        <xdr:cNvPr id="8" name="Right Arrow 9">
          <a:extLst>
            <a:ext uri="{FF2B5EF4-FFF2-40B4-BE49-F238E27FC236}">
              <a16:creationId xmlns="" xmlns:a16="http://schemas.microsoft.com/office/drawing/2014/main" id="{02B17FE3-82B5-4F48-B5AC-1D3B87B0FA08}"/>
            </a:ext>
          </a:extLst>
        </xdr:cNvPr>
        <xdr:cNvSpPr/>
      </xdr:nvSpPr>
      <xdr:spPr>
        <a:xfrm>
          <a:off x="2409825" y="2638425"/>
          <a:ext cx="428625" cy="2000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1781175</xdr:colOff>
      <xdr:row>18</xdr:row>
      <xdr:rowOff>66675</xdr:rowOff>
    </xdr:from>
    <xdr:to>
      <xdr:col>2</xdr:col>
      <xdr:colOff>276225</xdr:colOff>
      <xdr:row>21</xdr:row>
      <xdr:rowOff>28575</xdr:rowOff>
    </xdr:to>
    <xdr:sp macro="" textlink="">
      <xdr:nvSpPr>
        <xdr:cNvPr id="9" name="Bent Arrow 11">
          <a:extLst>
            <a:ext uri="{FF2B5EF4-FFF2-40B4-BE49-F238E27FC236}">
              <a16:creationId xmlns="" xmlns:a16="http://schemas.microsoft.com/office/drawing/2014/main" id="{44AF54F3-17DF-4585-B37F-8D90C408B8D8}"/>
            </a:ext>
          </a:extLst>
        </xdr:cNvPr>
        <xdr:cNvSpPr/>
      </xdr:nvSpPr>
      <xdr:spPr>
        <a:xfrm rot="10800000">
          <a:off x="2466975" y="3219450"/>
          <a:ext cx="723900" cy="323850"/>
        </a:xfrm>
        <a:prstGeom prst="ben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666750</xdr:colOff>
      <xdr:row>3</xdr:row>
      <xdr:rowOff>66675</xdr:rowOff>
    </xdr:from>
    <xdr:to>
      <xdr:col>6</xdr:col>
      <xdr:colOff>200025</xdr:colOff>
      <xdr:row>4</xdr:row>
      <xdr:rowOff>152400</xdr:rowOff>
    </xdr:to>
    <xdr:sp macro="" textlink="">
      <xdr:nvSpPr>
        <xdr:cNvPr id="10" name="Down Arrow 12">
          <a:extLst>
            <a:ext uri="{FF2B5EF4-FFF2-40B4-BE49-F238E27FC236}">
              <a16:creationId xmlns="" xmlns:a16="http://schemas.microsoft.com/office/drawing/2014/main" id="{227BFAA4-9C8A-4A71-9FE2-B4C1C2F86F04}"/>
            </a:ext>
          </a:extLst>
        </xdr:cNvPr>
        <xdr:cNvSpPr/>
      </xdr:nvSpPr>
      <xdr:spPr>
        <a:xfrm>
          <a:off x="7296150" y="685800"/>
          <a:ext cx="219075" cy="2667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676275</xdr:colOff>
      <xdr:row>6</xdr:row>
      <xdr:rowOff>76200</xdr:rowOff>
    </xdr:from>
    <xdr:to>
      <xdr:col>6</xdr:col>
      <xdr:colOff>209550</xdr:colOff>
      <xdr:row>7</xdr:row>
      <xdr:rowOff>161925</xdr:rowOff>
    </xdr:to>
    <xdr:sp macro="" textlink="">
      <xdr:nvSpPr>
        <xdr:cNvPr id="11" name="Down Arrow 13">
          <a:extLst>
            <a:ext uri="{FF2B5EF4-FFF2-40B4-BE49-F238E27FC236}">
              <a16:creationId xmlns="" xmlns:a16="http://schemas.microsoft.com/office/drawing/2014/main" id="{F48CC823-82DE-4237-8EC9-D7BE1F849499}"/>
            </a:ext>
          </a:extLst>
        </xdr:cNvPr>
        <xdr:cNvSpPr/>
      </xdr:nvSpPr>
      <xdr:spPr>
        <a:xfrm>
          <a:off x="7305675" y="1238250"/>
          <a:ext cx="219075" cy="2667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676275</xdr:colOff>
      <xdr:row>9</xdr:row>
      <xdr:rowOff>171449</xdr:rowOff>
    </xdr:from>
    <xdr:to>
      <xdr:col>6</xdr:col>
      <xdr:colOff>209550</xdr:colOff>
      <xdr:row>13</xdr:row>
      <xdr:rowOff>66674</xdr:rowOff>
    </xdr:to>
    <xdr:sp macro="" textlink="">
      <xdr:nvSpPr>
        <xdr:cNvPr id="12" name="Down Arrow 14">
          <a:extLst>
            <a:ext uri="{FF2B5EF4-FFF2-40B4-BE49-F238E27FC236}">
              <a16:creationId xmlns="" xmlns:a16="http://schemas.microsoft.com/office/drawing/2014/main" id="{9D411470-B50D-42D8-ABE8-450570A007E5}"/>
            </a:ext>
          </a:extLst>
        </xdr:cNvPr>
        <xdr:cNvSpPr/>
      </xdr:nvSpPr>
      <xdr:spPr>
        <a:xfrm>
          <a:off x="7305675" y="1876424"/>
          <a:ext cx="219075" cy="619125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15</xdr:row>
      <xdr:rowOff>123825</xdr:rowOff>
    </xdr:from>
    <xdr:to>
      <xdr:col>6</xdr:col>
      <xdr:colOff>219075</xdr:colOff>
      <xdr:row>17</xdr:row>
      <xdr:rowOff>28575</xdr:rowOff>
    </xdr:to>
    <xdr:sp macro="" textlink="">
      <xdr:nvSpPr>
        <xdr:cNvPr id="13" name="Down Arrow 15">
          <a:extLst>
            <a:ext uri="{FF2B5EF4-FFF2-40B4-BE49-F238E27FC236}">
              <a16:creationId xmlns="" xmlns:a16="http://schemas.microsoft.com/office/drawing/2014/main" id="{3C72308F-8270-4860-921A-ACA7EAC47BEC}"/>
            </a:ext>
          </a:extLst>
        </xdr:cNvPr>
        <xdr:cNvSpPr/>
      </xdr:nvSpPr>
      <xdr:spPr>
        <a:xfrm>
          <a:off x="7315200" y="2914650"/>
          <a:ext cx="219075" cy="2667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19</xdr:row>
      <xdr:rowOff>66675</xdr:rowOff>
    </xdr:from>
    <xdr:to>
      <xdr:col>6</xdr:col>
      <xdr:colOff>219075</xdr:colOff>
      <xdr:row>20</xdr:row>
      <xdr:rowOff>152400</xdr:rowOff>
    </xdr:to>
    <xdr:sp macro="" textlink="">
      <xdr:nvSpPr>
        <xdr:cNvPr id="14" name="Down Arrow 16">
          <a:extLst>
            <a:ext uri="{FF2B5EF4-FFF2-40B4-BE49-F238E27FC236}">
              <a16:creationId xmlns="" xmlns:a16="http://schemas.microsoft.com/office/drawing/2014/main" id="{E667FF06-D871-47EE-AE14-7070C63A5390}"/>
            </a:ext>
          </a:extLst>
        </xdr:cNvPr>
        <xdr:cNvSpPr/>
      </xdr:nvSpPr>
      <xdr:spPr>
        <a:xfrm>
          <a:off x="7315200" y="3581400"/>
          <a:ext cx="219075" cy="2667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619125</xdr:colOff>
      <xdr:row>16</xdr:row>
      <xdr:rowOff>9525</xdr:rowOff>
    </xdr:from>
    <xdr:to>
      <xdr:col>2</xdr:col>
      <xdr:colOff>895350</xdr:colOff>
      <xdr:row>17</xdr:row>
      <xdr:rowOff>19050</xdr:rowOff>
    </xdr:to>
    <xdr:sp macro="" textlink="">
      <xdr:nvSpPr>
        <xdr:cNvPr id="15" name="Down Arrow 17">
          <a:extLst>
            <a:ext uri="{FF2B5EF4-FFF2-40B4-BE49-F238E27FC236}">
              <a16:creationId xmlns="" xmlns:a16="http://schemas.microsoft.com/office/drawing/2014/main" id="{88BADBA9-79F6-4373-8787-C5CB5E7A58ED}"/>
            </a:ext>
          </a:extLst>
        </xdr:cNvPr>
        <xdr:cNvSpPr/>
      </xdr:nvSpPr>
      <xdr:spPr>
        <a:xfrm>
          <a:off x="3533775" y="2800350"/>
          <a:ext cx="276225" cy="1905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2181225</xdr:colOff>
      <xdr:row>3</xdr:row>
      <xdr:rowOff>104775</xdr:rowOff>
    </xdr:from>
    <xdr:to>
      <xdr:col>4</xdr:col>
      <xdr:colOff>1038225</xdr:colOff>
      <xdr:row>10</xdr:row>
      <xdr:rowOff>171450</xdr:rowOff>
    </xdr:to>
    <xdr:sp macro="" textlink="">
      <xdr:nvSpPr>
        <xdr:cNvPr id="16" name="Horizontal Scroll 2">
          <a:extLst>
            <a:ext uri="{FF2B5EF4-FFF2-40B4-BE49-F238E27FC236}">
              <a16:creationId xmlns="" xmlns:a16="http://schemas.microsoft.com/office/drawing/2014/main" id="{4D45F1E4-0963-42E2-9727-27A6C83392CB}"/>
            </a:ext>
          </a:extLst>
        </xdr:cNvPr>
        <xdr:cNvSpPr/>
      </xdr:nvSpPr>
      <xdr:spPr>
        <a:xfrm>
          <a:off x="2867025" y="723900"/>
          <a:ext cx="3562350" cy="1333500"/>
        </a:xfrm>
        <a:prstGeom prst="horizontalScroll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PERENCANAAN</a:t>
          </a:r>
          <a:r>
            <a:rPr lang="en-US" sz="1400" b="1" baseline="0"/>
            <a:t> DAN PENILAIAN KINERJA</a:t>
          </a:r>
        </a:p>
        <a:p>
          <a:pPr algn="ctr"/>
          <a:r>
            <a:rPr lang="en-US" sz="1400" b="1" baseline="0"/>
            <a:t>MODEL INISIASI</a:t>
          </a:r>
        </a:p>
        <a:p>
          <a:pPr algn="ctr"/>
          <a:r>
            <a:rPr lang="en-US" sz="1400" b="1" baseline="0"/>
            <a:t>SESUAI PERMENPAN 8 TAHUN 2021</a:t>
          </a:r>
        </a:p>
        <a:p>
          <a:pPr algn="ctr"/>
          <a:r>
            <a:rPr lang="en-US" sz="1400" b="1" baseline="0"/>
            <a:t>SISTEM MANAJEMEN KINERJA</a:t>
          </a:r>
          <a:endParaRPr lang="en-US" sz="1400" b="1"/>
        </a:p>
      </xdr:txBody>
    </xdr:sp>
    <xdr:clientData/>
  </xdr:twoCellAnchor>
  <xdr:twoCellAnchor>
    <xdr:from>
      <xdr:col>1</xdr:col>
      <xdr:colOff>838200</xdr:colOff>
      <xdr:row>3</xdr:row>
      <xdr:rowOff>28575</xdr:rowOff>
    </xdr:from>
    <xdr:to>
      <xdr:col>1</xdr:col>
      <xdr:colOff>1924050</xdr:colOff>
      <xdr:row>8</xdr:row>
      <xdr:rowOff>28575</xdr:rowOff>
    </xdr:to>
    <xdr:sp macro="" textlink="">
      <xdr:nvSpPr>
        <xdr:cNvPr id="17" name="6-Point Star 1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35C7B46-3670-415A-AA4C-452C7B5E5819}"/>
            </a:ext>
          </a:extLst>
        </xdr:cNvPr>
        <xdr:cNvSpPr/>
      </xdr:nvSpPr>
      <xdr:spPr>
        <a:xfrm>
          <a:off x="1524000" y="647700"/>
          <a:ext cx="1085850" cy="904875"/>
        </a:xfrm>
        <a:prstGeom prst="star6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Manual</a:t>
          </a:r>
          <a:r>
            <a:rPr lang="en-US" sz="1100" baseline="0"/>
            <a:t> Indicator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38100</xdr:rowOff>
    </xdr:from>
    <xdr:to>
      <xdr:col>10</xdr:col>
      <xdr:colOff>439575</xdr:colOff>
      <xdr:row>4</xdr:row>
      <xdr:rowOff>68100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4286EA5-4043-4055-A93F-259B389E1474}"/>
            </a:ext>
          </a:extLst>
        </xdr:cNvPr>
        <xdr:cNvSpPr/>
      </xdr:nvSpPr>
      <xdr:spPr>
        <a:xfrm>
          <a:off x="8810625" y="3810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</xdr:row>
      <xdr:rowOff>0</xdr:rowOff>
    </xdr:from>
    <xdr:to>
      <xdr:col>9</xdr:col>
      <xdr:colOff>401475</xdr:colOff>
      <xdr:row>5</xdr:row>
      <xdr:rowOff>30000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DD7AEB8-5BD8-4EBC-841E-DE5AEE298407}"/>
            </a:ext>
          </a:extLst>
        </xdr:cNvPr>
        <xdr:cNvSpPr/>
      </xdr:nvSpPr>
      <xdr:spPr>
        <a:xfrm>
          <a:off x="12030075" y="19050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8</xdr:col>
      <xdr:colOff>428625</xdr:colOff>
      <xdr:row>37</xdr:row>
      <xdr:rowOff>19049</xdr:rowOff>
    </xdr:from>
    <xdr:to>
      <xdr:col>11</xdr:col>
      <xdr:colOff>0</xdr:colOff>
      <xdr:row>40</xdr:row>
      <xdr:rowOff>123824</xdr:rowOff>
    </xdr:to>
    <xdr:sp macro="" textlink="">
      <xdr:nvSpPr>
        <xdr:cNvPr id="4" name="Oval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85B7516-57D0-4356-A304-9D8A132771F6}"/>
            </a:ext>
          </a:extLst>
        </xdr:cNvPr>
        <xdr:cNvSpPr/>
      </xdr:nvSpPr>
      <xdr:spPr>
        <a:xfrm>
          <a:off x="8124825" y="7067549"/>
          <a:ext cx="1314450" cy="6953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PENILAIAN</a:t>
          </a:r>
          <a:r>
            <a:rPr lang="en-US" sz="11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SKP JPT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0</xdr:row>
      <xdr:rowOff>31751</xdr:rowOff>
    </xdr:from>
    <xdr:to>
      <xdr:col>11</xdr:col>
      <xdr:colOff>206375</xdr:colOff>
      <xdr:row>5</xdr:row>
      <xdr:rowOff>17151</xdr:rowOff>
    </xdr:to>
    <xdr:pic>
      <xdr:nvPicPr>
        <xdr:cNvPr id="2" name="Picture 1" descr="G:\logo\Government\lambang_garudaPS.gif">
          <a:extLst>
            <a:ext uri="{FF2B5EF4-FFF2-40B4-BE49-F238E27FC236}">
              <a16:creationId xmlns="" xmlns:a16="http://schemas.microsoft.com/office/drawing/2014/main" id="{80635BED-14CA-4116-91D4-08A21E2F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31751"/>
          <a:ext cx="739775" cy="906150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9</xdr:row>
      <xdr:rowOff>142875</xdr:rowOff>
    </xdr:from>
    <xdr:to>
      <xdr:col>6</xdr:col>
      <xdr:colOff>276225</xdr:colOff>
      <xdr:row>12</xdr:row>
      <xdr:rowOff>19050</xdr:rowOff>
    </xdr:to>
    <xdr:sp macro="" textlink="">
      <xdr:nvSpPr>
        <xdr:cNvPr id="2" name="Right Arrow 1">
          <a:extLst>
            <a:ext uri="{FF2B5EF4-FFF2-40B4-BE49-F238E27FC236}">
              <a16:creationId xmlns="" xmlns:a16="http://schemas.microsoft.com/office/drawing/2014/main" id="{0C85F8B3-9C15-4ADC-81E2-86751B809689}"/>
            </a:ext>
          </a:extLst>
        </xdr:cNvPr>
        <xdr:cNvSpPr/>
      </xdr:nvSpPr>
      <xdr:spPr>
        <a:xfrm>
          <a:off x="7962900" y="2114550"/>
          <a:ext cx="771525" cy="447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419100</xdr:colOff>
      <xdr:row>9</xdr:row>
      <xdr:rowOff>114300</xdr:rowOff>
    </xdr:from>
    <xdr:to>
      <xdr:col>8</xdr:col>
      <xdr:colOff>504825</xdr:colOff>
      <xdr:row>12</xdr:row>
      <xdr:rowOff>66675</xdr:rowOff>
    </xdr:to>
    <xdr:sp macro="" textlink="">
      <xdr:nvSpPr>
        <xdr:cNvPr id="3" name="Rounded Rectangle 2">
          <a:extLst>
            <a:ext uri="{FF2B5EF4-FFF2-40B4-BE49-F238E27FC236}">
              <a16:creationId xmlns="" xmlns:a16="http://schemas.microsoft.com/office/drawing/2014/main" id="{6724964E-6BEE-497B-B0E0-7F9812213ECD}"/>
            </a:ext>
          </a:extLst>
        </xdr:cNvPr>
        <xdr:cNvSpPr/>
      </xdr:nvSpPr>
      <xdr:spPr>
        <a:xfrm>
          <a:off x="8877300" y="2085975"/>
          <a:ext cx="1304925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 SKP DAN PERILAKIU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9</xdr:row>
      <xdr:rowOff>133350</xdr:rowOff>
    </xdr:from>
    <xdr:to>
      <xdr:col>5</xdr:col>
      <xdr:colOff>152400</xdr:colOff>
      <xdr:row>11</xdr:row>
      <xdr:rowOff>133350</xdr:rowOff>
    </xdr:to>
    <xdr:sp macro="" textlink="">
      <xdr:nvSpPr>
        <xdr:cNvPr id="2" name="Right Arrow 1">
          <a:extLst>
            <a:ext uri="{FF2B5EF4-FFF2-40B4-BE49-F238E27FC236}">
              <a16:creationId xmlns="" xmlns:a16="http://schemas.microsoft.com/office/drawing/2014/main" id="{3B3AA8F9-664C-48C3-A87C-F5310B35BB88}"/>
            </a:ext>
          </a:extLst>
        </xdr:cNvPr>
        <xdr:cNvSpPr/>
      </xdr:nvSpPr>
      <xdr:spPr>
        <a:xfrm>
          <a:off x="7981950" y="2105025"/>
          <a:ext cx="600075" cy="381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152400</xdr:colOff>
      <xdr:row>12</xdr:row>
      <xdr:rowOff>123825</xdr:rowOff>
    </xdr:from>
    <xdr:to>
      <xdr:col>5</xdr:col>
      <xdr:colOff>142875</xdr:colOff>
      <xdr:row>14</xdr:row>
      <xdr:rowOff>47625</xdr:rowOff>
    </xdr:to>
    <xdr:sp macro="" textlink="">
      <xdr:nvSpPr>
        <xdr:cNvPr id="3" name="Right Arrow 2">
          <a:extLst>
            <a:ext uri="{FF2B5EF4-FFF2-40B4-BE49-F238E27FC236}">
              <a16:creationId xmlns="" xmlns:a16="http://schemas.microsoft.com/office/drawing/2014/main" id="{0A765A97-B0B4-48A1-B002-9A439C9E4C7B}"/>
            </a:ext>
          </a:extLst>
        </xdr:cNvPr>
        <xdr:cNvSpPr/>
      </xdr:nvSpPr>
      <xdr:spPr>
        <a:xfrm>
          <a:off x="7972425" y="2676525"/>
          <a:ext cx="600075" cy="342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304800</xdr:colOff>
      <xdr:row>9</xdr:row>
      <xdr:rowOff>38100</xdr:rowOff>
    </xdr:from>
    <xdr:to>
      <xdr:col>7</xdr:col>
      <xdr:colOff>390525</xdr:colOff>
      <xdr:row>11</xdr:row>
      <xdr:rowOff>180975</xdr:rowOff>
    </xdr:to>
    <xdr:sp macro="" textlink="">
      <xdr:nvSpPr>
        <xdr:cNvPr id="4" name="Rounded Rectangle 3">
          <a:extLst>
            <a:ext uri="{FF2B5EF4-FFF2-40B4-BE49-F238E27FC236}">
              <a16:creationId xmlns="" xmlns:a16="http://schemas.microsoft.com/office/drawing/2014/main" id="{06D1551A-D1CF-4733-A5C6-BB40EBA0E087}"/>
            </a:ext>
          </a:extLst>
        </xdr:cNvPr>
        <xdr:cNvSpPr/>
      </xdr:nvSpPr>
      <xdr:spPr>
        <a:xfrm>
          <a:off x="8734425" y="2009775"/>
          <a:ext cx="1304925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 SKP DAN PERILAKIU</a:t>
          </a:r>
        </a:p>
      </xdr:txBody>
    </xdr:sp>
    <xdr:clientData/>
  </xdr:twoCellAnchor>
  <xdr:twoCellAnchor>
    <xdr:from>
      <xdr:col>5</xdr:col>
      <xdr:colOff>314325</xdr:colOff>
      <xdr:row>12</xdr:row>
      <xdr:rowOff>133351</xdr:rowOff>
    </xdr:from>
    <xdr:to>
      <xdr:col>7</xdr:col>
      <xdr:colOff>400050</xdr:colOff>
      <xdr:row>15</xdr:row>
      <xdr:rowOff>1</xdr:rowOff>
    </xdr:to>
    <xdr:sp macro="" textlink="">
      <xdr:nvSpPr>
        <xdr:cNvPr id="5" name="Rounded Rectangle 4">
          <a:extLst>
            <a:ext uri="{FF2B5EF4-FFF2-40B4-BE49-F238E27FC236}">
              <a16:creationId xmlns="" xmlns:a16="http://schemas.microsoft.com/office/drawing/2014/main" id="{E0BAF8BD-987F-4728-8AB2-ACD11EA0AC68}"/>
            </a:ext>
          </a:extLst>
        </xdr:cNvPr>
        <xdr:cNvSpPr/>
      </xdr:nvSpPr>
      <xdr:spPr>
        <a:xfrm>
          <a:off x="8743950" y="2686051"/>
          <a:ext cx="1304925" cy="495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</a:t>
          </a:r>
          <a:r>
            <a:rPr lang="en-US" sz="1100" baseline="0"/>
            <a:t> IDE BARU</a:t>
          </a:r>
          <a:endParaRPr lang="en-US" sz="1100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182400</xdr:colOff>
      <xdr:row>3</xdr:row>
      <xdr:rowOff>144300</xdr:rowOff>
    </xdr:to>
    <xdr:sp macro="" textlink="">
      <xdr:nvSpPr>
        <xdr:cNvPr id="6" name="Oval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44FA00A-3ED6-4B37-99FD-FEE7DCB62A3E}"/>
            </a:ext>
          </a:extLst>
        </xdr:cNvPr>
        <xdr:cNvSpPr/>
      </xdr:nvSpPr>
      <xdr:spPr>
        <a:xfrm>
          <a:off x="8429625" y="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4</xdr:col>
      <xdr:colOff>161925</xdr:colOff>
      <xdr:row>9</xdr:row>
      <xdr:rowOff>133350</xdr:rowOff>
    </xdr:from>
    <xdr:to>
      <xdr:col>5</xdr:col>
      <xdr:colOff>152400</xdr:colOff>
      <xdr:row>11</xdr:row>
      <xdr:rowOff>133350</xdr:rowOff>
    </xdr:to>
    <xdr:sp macro="" textlink="">
      <xdr:nvSpPr>
        <xdr:cNvPr id="7" name="Right Arrow 6">
          <a:extLst>
            <a:ext uri="{FF2B5EF4-FFF2-40B4-BE49-F238E27FC236}">
              <a16:creationId xmlns="" xmlns:a16="http://schemas.microsoft.com/office/drawing/2014/main" id="{9D9C7FA2-A114-4ABB-9057-9C9F14607DD8}"/>
            </a:ext>
          </a:extLst>
        </xdr:cNvPr>
        <xdr:cNvSpPr/>
      </xdr:nvSpPr>
      <xdr:spPr>
        <a:xfrm>
          <a:off x="7981950" y="2105025"/>
          <a:ext cx="600075" cy="381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152400</xdr:colOff>
      <xdr:row>12</xdr:row>
      <xdr:rowOff>123825</xdr:rowOff>
    </xdr:from>
    <xdr:to>
      <xdr:col>5</xdr:col>
      <xdr:colOff>142875</xdr:colOff>
      <xdr:row>14</xdr:row>
      <xdr:rowOff>47625</xdr:rowOff>
    </xdr:to>
    <xdr:sp macro="" textlink="">
      <xdr:nvSpPr>
        <xdr:cNvPr id="8" name="Right Arrow 7">
          <a:extLst>
            <a:ext uri="{FF2B5EF4-FFF2-40B4-BE49-F238E27FC236}">
              <a16:creationId xmlns="" xmlns:a16="http://schemas.microsoft.com/office/drawing/2014/main" id="{104D96AB-01CA-411D-9CCC-C0E8EB889D7B}"/>
            </a:ext>
          </a:extLst>
        </xdr:cNvPr>
        <xdr:cNvSpPr/>
      </xdr:nvSpPr>
      <xdr:spPr>
        <a:xfrm>
          <a:off x="7972425" y="2676525"/>
          <a:ext cx="600075" cy="342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9</xdr:row>
      <xdr:rowOff>133350</xdr:rowOff>
    </xdr:from>
    <xdr:to>
      <xdr:col>6</xdr:col>
      <xdr:colOff>152400</xdr:colOff>
      <xdr:row>11</xdr:row>
      <xdr:rowOff>133350</xdr:rowOff>
    </xdr:to>
    <xdr:sp macro="" textlink="">
      <xdr:nvSpPr>
        <xdr:cNvPr id="2" name="Right Arrow 1">
          <a:extLst>
            <a:ext uri="{FF2B5EF4-FFF2-40B4-BE49-F238E27FC236}">
              <a16:creationId xmlns="" xmlns:a16="http://schemas.microsoft.com/office/drawing/2014/main" id="{14D78171-DD49-4DA5-AF02-75ED3453DE94}"/>
            </a:ext>
          </a:extLst>
        </xdr:cNvPr>
        <xdr:cNvSpPr/>
      </xdr:nvSpPr>
      <xdr:spPr>
        <a:xfrm>
          <a:off x="7981950" y="2105025"/>
          <a:ext cx="600075" cy="381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152400</xdr:colOff>
      <xdr:row>12</xdr:row>
      <xdr:rowOff>123825</xdr:rowOff>
    </xdr:from>
    <xdr:to>
      <xdr:col>6</xdr:col>
      <xdr:colOff>142875</xdr:colOff>
      <xdr:row>14</xdr:row>
      <xdr:rowOff>47625</xdr:rowOff>
    </xdr:to>
    <xdr:sp macro="" textlink="">
      <xdr:nvSpPr>
        <xdr:cNvPr id="3" name="Right Arrow 2">
          <a:extLst>
            <a:ext uri="{FF2B5EF4-FFF2-40B4-BE49-F238E27FC236}">
              <a16:creationId xmlns="" xmlns:a16="http://schemas.microsoft.com/office/drawing/2014/main" id="{5561D4FA-CF9A-4CAC-BE6B-B45BE7535961}"/>
            </a:ext>
          </a:extLst>
        </xdr:cNvPr>
        <xdr:cNvSpPr/>
      </xdr:nvSpPr>
      <xdr:spPr>
        <a:xfrm>
          <a:off x="7972425" y="2667000"/>
          <a:ext cx="60007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304800</xdr:colOff>
      <xdr:row>9</xdr:row>
      <xdr:rowOff>38100</xdr:rowOff>
    </xdr:from>
    <xdr:to>
      <xdr:col>8</xdr:col>
      <xdr:colOff>390525</xdr:colOff>
      <xdr:row>11</xdr:row>
      <xdr:rowOff>180975</xdr:rowOff>
    </xdr:to>
    <xdr:sp macro="" textlink="">
      <xdr:nvSpPr>
        <xdr:cNvPr id="4" name="Rounded Rectangle 3">
          <a:extLst>
            <a:ext uri="{FF2B5EF4-FFF2-40B4-BE49-F238E27FC236}">
              <a16:creationId xmlns="" xmlns:a16="http://schemas.microsoft.com/office/drawing/2014/main" id="{4AF26227-7340-4E44-90B8-0F5800C7E2D7}"/>
            </a:ext>
          </a:extLst>
        </xdr:cNvPr>
        <xdr:cNvSpPr/>
      </xdr:nvSpPr>
      <xdr:spPr>
        <a:xfrm>
          <a:off x="8734425" y="2009775"/>
          <a:ext cx="1304925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 SKP DAN PERILAKU</a:t>
          </a:r>
        </a:p>
      </xdr:txBody>
    </xdr:sp>
    <xdr:clientData/>
  </xdr:twoCellAnchor>
  <xdr:twoCellAnchor>
    <xdr:from>
      <xdr:col>6</xdr:col>
      <xdr:colOff>314325</xdr:colOff>
      <xdr:row>12</xdr:row>
      <xdr:rowOff>133351</xdr:rowOff>
    </xdr:from>
    <xdr:to>
      <xdr:col>8</xdr:col>
      <xdr:colOff>400050</xdr:colOff>
      <xdr:row>15</xdr:row>
      <xdr:rowOff>1</xdr:rowOff>
    </xdr:to>
    <xdr:sp macro="" textlink="">
      <xdr:nvSpPr>
        <xdr:cNvPr id="5" name="Rounded Rectangle 4">
          <a:extLst>
            <a:ext uri="{FF2B5EF4-FFF2-40B4-BE49-F238E27FC236}">
              <a16:creationId xmlns="" xmlns:a16="http://schemas.microsoft.com/office/drawing/2014/main" id="{97FE4A20-F40B-4E48-A17C-3538DFA87911}"/>
            </a:ext>
          </a:extLst>
        </xdr:cNvPr>
        <xdr:cNvSpPr/>
      </xdr:nvSpPr>
      <xdr:spPr>
        <a:xfrm>
          <a:off x="8743950" y="2676526"/>
          <a:ext cx="1304925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</a:t>
          </a:r>
          <a:r>
            <a:rPr lang="en-US" sz="1100" baseline="0"/>
            <a:t> IDE BARU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YULISMAN\formulir-skp%20YULISMAN%202021%20ANJAB%20edit%20cor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KD\Downloads\12082021%20Form%20Penyusunan%20SKP%20Template%20Sosialisasi%20-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KD\Downloads\SKP%20PKAP%202020%20(%20CONTOH%20MODEL%20DASAR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KN\Downloads\29%20Sep%202021%20-%20send%20SIMULASI%20FULL%20PENILAIAN%20KINERJA%20PNS%20PERMENPAN%2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KD\Downloads\CONTOH%20SKP%20KABID%20PK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ARAN"/>
      <sheetName val="PENGUKURAN"/>
      <sheetName val="PENILAIAN"/>
      <sheetName val="SKP1 JAN-JUNI"/>
      <sheetName val="SKP2 JULI -DES"/>
      <sheetName val="INTEGRASI"/>
    </sheetNames>
    <sheetDataSet>
      <sheetData sheetId="0" refreshError="1">
        <row r="11">
          <cell r="E11" t="str">
            <v>-</v>
          </cell>
          <cell r="J11" t="str">
            <v>Bulan</v>
          </cell>
        </row>
        <row r="12">
          <cell r="J12" t="str">
            <v>Bulan</v>
          </cell>
        </row>
        <row r="13">
          <cell r="J13" t="str">
            <v>Bulan</v>
          </cell>
        </row>
        <row r="14">
          <cell r="J14" t="str">
            <v>Bulan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KT JPT (WAJIB)"/>
      <sheetName val="Manual IK JPT"/>
      <sheetName val="Form SKP JPT"/>
      <sheetName val="1.MPH BIDANG PENGADAAN"/>
      <sheetName val="1.SKP KABID PENGADAAN"/>
      <sheetName val="1c. SKP KASUBID ORG PROFESI"/>
      <sheetName val="1c. SKP USMAN ADVOKASI"/>
      <sheetName val="1c. SKP USWAH SDM APT"/>
      <sheetName val="1.b SKP KASUBID DATA &amp; INFOR"/>
      <sheetName val="1.b SKP PENG.SYS SONY"/>
      <sheetName val="1.b SKP ANALIS DATA SAHRUL"/>
      <sheetName val="1.a SKP KASUBID PENGADAAN"/>
      <sheetName val="1.a SKP PENGELOLA FORMASI DESI"/>
      <sheetName val="1.a SKP SDM APARATUR DONA"/>
      <sheetName val="2. MPH BIDANG PROMOSI MUTASI"/>
      <sheetName val="2.SKP KABID MUTASI"/>
      <sheetName val="3.MPH SEKRETARIAT BADAN"/>
      <sheetName val="3.SKP SEKRETARIS BADAN"/>
      <sheetName val="Sheet6"/>
    </sheetNames>
    <sheetDataSet>
      <sheetData sheetId="0" refreshError="1"/>
      <sheetData sheetId="1" refreshError="1"/>
      <sheetData sheetId="2" refreshError="1">
        <row r="13">
          <cell r="C13" t="str">
            <v xml:space="preserve">Terwujudnya SDM ASN Yang Kompeten dan Kompetitif  (Dimensi Kualifikasi, Dimensi Kinerja, Dimensi Kompetensi dan Dimensi Disiplin Aparatur) </v>
          </cell>
          <cell r="D13" t="str">
            <v xml:space="preserve">Indeks Profesionalisme ASN (Dimensi Kualifikasi, Dimensi Kinerja, Dimensi Kompetensi dan Dimensi Disiplin Aparatur) </v>
          </cell>
        </row>
        <row r="14">
          <cell r="D14">
            <v>0</v>
          </cell>
        </row>
      </sheetData>
      <sheetData sheetId="3" refreshError="1">
        <row r="7">
          <cell r="G7" t="str">
            <v>Perencanaan kebutuhan CASN berdasarkan sistem merit dan kebutuhan organisasi</v>
          </cell>
        </row>
        <row r="12">
          <cell r="C12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 JPT"/>
      <sheetName val="FORM SKP JPT"/>
      <sheetName val="MPH KABID PKAP"/>
      <sheetName val="FORM SKP KABID PKAP"/>
      <sheetName val="FORM SKP KASUBBID PEKA"/>
      <sheetName val="FORM SKP PELAKSANA"/>
      <sheetName val="home"/>
      <sheetName val="1. RENCANA SKP JPT (M.I)"/>
      <sheetName val="2. Penetapan SKP JPT (M.I) "/>
      <sheetName val="1. Penilaian SKP JPT"/>
      <sheetName val="3. Penilaian PP 46"/>
      <sheetName val="4. Penilaian PP 30"/>
      <sheetName val="5. INTEGRASI"/>
      <sheetName val="6. Lap. Dok. Penilaian Kinerja "/>
    </sheetNames>
    <sheetDataSet>
      <sheetData sheetId="0" refreshError="1"/>
      <sheetData sheetId="1" refreshError="1"/>
      <sheetData sheetId="2" refreshError="1">
        <row r="6">
          <cell r="G6" t="str">
            <v>Indeks Profesionalisme ASN</v>
          </cell>
        </row>
        <row r="14">
          <cell r="T14" t="str">
            <v>Laporan Evaluasi yang terintegrasi tersusun secara Lengkap</v>
          </cell>
          <cell r="U14" t="str">
            <v xml:space="preserve">Laporan Evaluasi Penilaian Kinerja PNS tersusun Secara Lengkap dan Komprehensif </v>
          </cell>
        </row>
        <row r="15">
          <cell r="G15" t="str">
            <v>Telaah Mengenai Kebijakan Penilaian dan Evaluasi Kinerja Aparatur tersusun secara lengkap dan Komprehensif</v>
          </cell>
          <cell r="S15" t="str">
            <v>Rekapitulasi Data Tersusun secara Lengkap, Akurat, Periodik dan Informatif</v>
          </cell>
        </row>
        <row r="16">
          <cell r="G16" t="str">
            <v>Bahan Telaah Mengenai Kebijakan Penilaian dan Evaluasi Kinerja Aparatur Terhimpun Secara Lengkap</v>
          </cell>
          <cell r="S16" t="str">
            <v>Data Penilaian Kinerja Terhimpun secara Lengkap, Akurat dan Periodik</v>
          </cell>
          <cell r="T16" t="str">
            <v>Bahan Laporan Evaluasi Kinerja yang terintegrasi tersusun secara lengkap</v>
          </cell>
          <cell r="U16" t="str">
            <v>Bahan Laporan SKP PNS terhimpun secara Lengkap</v>
          </cell>
        </row>
        <row r="17">
          <cell r="U17" t="str">
            <v>Bahan Laporan P2KP PNS Terhimpun Secara Lengkap</v>
          </cell>
        </row>
        <row r="18">
          <cell r="U18" t="str">
            <v>Bahan Laporan SKP dan P2KP terhimpun Secara Lengkap Melalui Aplikasi Penilaian Kinerja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KP JAN-JUN"/>
      <sheetName val="PENGUKURAN JAN-JUN"/>
      <sheetName val="PENILAIAN JAN-JUN"/>
      <sheetName val="1. RENCANA SKP JA_JF (M.I)"/>
      <sheetName val="KETERKAITAN AK JF (M.I)"/>
      <sheetName val="2. Penilaian SKP JA_JF (M.I)"/>
      <sheetName val="1. SKP JA (M.I)_Cetak"/>
      <sheetName val="1. RENCANA SKP JF (M.I)_Cetak"/>
      <sheetName val="2. Penilaian SKP JA (M.I)_Cetak"/>
      <sheetName val="2. Penilaian SKP JF(M.I)_Cetak"/>
      <sheetName val="3. Penilaian Prestasi Kerja"/>
      <sheetName val="4. Penilaian Kinerja"/>
      <sheetName val="5. INTEGRASI"/>
      <sheetName val="6. Lap. Dok. Penilaian Kinerja"/>
      <sheetName val="Laporan Dok. Penilaian Kinerja"/>
      <sheetName val="SIMULASI SKP JPT"/>
      <sheetName val="SIMULASI SKP JAJF DASAR"/>
      <sheetName val="SIMULASI SEBUTAN AKHIR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1">
          <cell r="D11" t="str">
            <v>Persentase peningkatan pelayanan infrastruktur pemukiman yang layak dan aman melalui pendekatan smart living</v>
          </cell>
          <cell r="H11" t="str">
            <v>Cukup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1. RENCANA SKP JPT (M.I)"/>
      <sheetName val="2. Penetapan SKP JPT (M.I) "/>
      <sheetName val="PK JPT"/>
      <sheetName val="RENCANA SKP JPT"/>
      <sheetName val="1. Penilaian SKP JPT"/>
      <sheetName val="MPH KABID PKAP"/>
      <sheetName val="SKP KABID PKAP"/>
      <sheetName val="2. Penilaian SKP JA-JF"/>
      <sheetName val="3. Penilaian PP 46"/>
      <sheetName val="PENILAIAN KINERJA PNS"/>
      <sheetName val="4. Penilaian PP 30"/>
      <sheetName val="5. INTEGRASI"/>
      <sheetName val="6. Lap. Dok. Penilaian Kinerj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showGridLines="0" workbookViewId="0">
      <selection activeCell="D14" sqref="D14"/>
    </sheetView>
  </sheetViews>
  <sheetFormatPr defaultRowHeight="15"/>
  <cols>
    <col min="1" max="1" width="9.140625" style="20"/>
    <col min="2" max="2" width="33.42578125" style="20" customWidth="1"/>
    <col min="3" max="5" width="18.5703125" style="20" customWidth="1"/>
    <col min="6" max="257" width="9.140625" style="20"/>
    <col min="258" max="258" width="33.42578125" style="20" customWidth="1"/>
    <col min="259" max="261" width="18.5703125" style="20" customWidth="1"/>
    <col min="262" max="513" width="9.140625" style="20"/>
    <col min="514" max="514" width="33.42578125" style="20" customWidth="1"/>
    <col min="515" max="517" width="18.5703125" style="20" customWidth="1"/>
    <col min="518" max="769" width="9.140625" style="20"/>
    <col min="770" max="770" width="33.42578125" style="20" customWidth="1"/>
    <col min="771" max="773" width="18.5703125" style="20" customWidth="1"/>
    <col min="774" max="1025" width="9.140625" style="20"/>
    <col min="1026" max="1026" width="33.42578125" style="20" customWidth="1"/>
    <col min="1027" max="1029" width="18.5703125" style="20" customWidth="1"/>
    <col min="1030" max="1281" width="9.140625" style="20"/>
    <col min="1282" max="1282" width="33.42578125" style="20" customWidth="1"/>
    <col min="1283" max="1285" width="18.5703125" style="20" customWidth="1"/>
    <col min="1286" max="1537" width="9.140625" style="20"/>
    <col min="1538" max="1538" width="33.42578125" style="20" customWidth="1"/>
    <col min="1539" max="1541" width="18.5703125" style="20" customWidth="1"/>
    <col min="1542" max="1793" width="9.140625" style="20"/>
    <col min="1794" max="1794" width="33.42578125" style="20" customWidth="1"/>
    <col min="1795" max="1797" width="18.5703125" style="20" customWidth="1"/>
    <col min="1798" max="2049" width="9.140625" style="20"/>
    <col min="2050" max="2050" width="33.42578125" style="20" customWidth="1"/>
    <col min="2051" max="2053" width="18.5703125" style="20" customWidth="1"/>
    <col min="2054" max="2305" width="9.140625" style="20"/>
    <col min="2306" max="2306" width="33.42578125" style="20" customWidth="1"/>
    <col min="2307" max="2309" width="18.5703125" style="20" customWidth="1"/>
    <col min="2310" max="2561" width="9.140625" style="20"/>
    <col min="2562" max="2562" width="33.42578125" style="20" customWidth="1"/>
    <col min="2563" max="2565" width="18.5703125" style="20" customWidth="1"/>
    <col min="2566" max="2817" width="9.140625" style="20"/>
    <col min="2818" max="2818" width="33.42578125" style="20" customWidth="1"/>
    <col min="2819" max="2821" width="18.5703125" style="20" customWidth="1"/>
    <col min="2822" max="3073" width="9.140625" style="20"/>
    <col min="3074" max="3074" width="33.42578125" style="20" customWidth="1"/>
    <col min="3075" max="3077" width="18.5703125" style="20" customWidth="1"/>
    <col min="3078" max="3329" width="9.140625" style="20"/>
    <col min="3330" max="3330" width="33.42578125" style="20" customWidth="1"/>
    <col min="3331" max="3333" width="18.5703125" style="20" customWidth="1"/>
    <col min="3334" max="3585" width="9.140625" style="20"/>
    <col min="3586" max="3586" width="33.42578125" style="20" customWidth="1"/>
    <col min="3587" max="3589" width="18.5703125" style="20" customWidth="1"/>
    <col min="3590" max="3841" width="9.140625" style="20"/>
    <col min="3842" max="3842" width="33.42578125" style="20" customWidth="1"/>
    <col min="3843" max="3845" width="18.5703125" style="20" customWidth="1"/>
    <col min="3846" max="4097" width="9.140625" style="20"/>
    <col min="4098" max="4098" width="33.42578125" style="20" customWidth="1"/>
    <col min="4099" max="4101" width="18.5703125" style="20" customWidth="1"/>
    <col min="4102" max="4353" width="9.140625" style="20"/>
    <col min="4354" max="4354" width="33.42578125" style="20" customWidth="1"/>
    <col min="4355" max="4357" width="18.5703125" style="20" customWidth="1"/>
    <col min="4358" max="4609" width="9.140625" style="20"/>
    <col min="4610" max="4610" width="33.42578125" style="20" customWidth="1"/>
    <col min="4611" max="4613" width="18.5703125" style="20" customWidth="1"/>
    <col min="4614" max="4865" width="9.140625" style="20"/>
    <col min="4866" max="4866" width="33.42578125" style="20" customWidth="1"/>
    <col min="4867" max="4869" width="18.5703125" style="20" customWidth="1"/>
    <col min="4870" max="5121" width="9.140625" style="20"/>
    <col min="5122" max="5122" width="33.42578125" style="20" customWidth="1"/>
    <col min="5123" max="5125" width="18.5703125" style="20" customWidth="1"/>
    <col min="5126" max="5377" width="9.140625" style="20"/>
    <col min="5378" max="5378" width="33.42578125" style="20" customWidth="1"/>
    <col min="5379" max="5381" width="18.5703125" style="20" customWidth="1"/>
    <col min="5382" max="5633" width="9.140625" style="20"/>
    <col min="5634" max="5634" width="33.42578125" style="20" customWidth="1"/>
    <col min="5635" max="5637" width="18.5703125" style="20" customWidth="1"/>
    <col min="5638" max="5889" width="9.140625" style="20"/>
    <col min="5890" max="5890" width="33.42578125" style="20" customWidth="1"/>
    <col min="5891" max="5893" width="18.5703125" style="20" customWidth="1"/>
    <col min="5894" max="6145" width="9.140625" style="20"/>
    <col min="6146" max="6146" width="33.42578125" style="20" customWidth="1"/>
    <col min="6147" max="6149" width="18.5703125" style="20" customWidth="1"/>
    <col min="6150" max="6401" width="9.140625" style="20"/>
    <col min="6402" max="6402" width="33.42578125" style="20" customWidth="1"/>
    <col min="6403" max="6405" width="18.5703125" style="20" customWidth="1"/>
    <col min="6406" max="6657" width="9.140625" style="20"/>
    <col min="6658" max="6658" width="33.42578125" style="20" customWidth="1"/>
    <col min="6659" max="6661" width="18.5703125" style="20" customWidth="1"/>
    <col min="6662" max="6913" width="9.140625" style="20"/>
    <col min="6914" max="6914" width="33.42578125" style="20" customWidth="1"/>
    <col min="6915" max="6917" width="18.5703125" style="20" customWidth="1"/>
    <col min="6918" max="7169" width="9.140625" style="20"/>
    <col min="7170" max="7170" width="33.42578125" style="20" customWidth="1"/>
    <col min="7171" max="7173" width="18.5703125" style="20" customWidth="1"/>
    <col min="7174" max="7425" width="9.140625" style="20"/>
    <col min="7426" max="7426" width="33.42578125" style="20" customWidth="1"/>
    <col min="7427" max="7429" width="18.5703125" style="20" customWidth="1"/>
    <col min="7430" max="7681" width="9.140625" style="20"/>
    <col min="7682" max="7682" width="33.42578125" style="20" customWidth="1"/>
    <col min="7683" max="7685" width="18.5703125" style="20" customWidth="1"/>
    <col min="7686" max="7937" width="9.140625" style="20"/>
    <col min="7938" max="7938" width="33.42578125" style="20" customWidth="1"/>
    <col min="7939" max="7941" width="18.5703125" style="20" customWidth="1"/>
    <col min="7942" max="8193" width="9.140625" style="20"/>
    <col min="8194" max="8194" width="33.42578125" style="20" customWidth="1"/>
    <col min="8195" max="8197" width="18.5703125" style="20" customWidth="1"/>
    <col min="8198" max="8449" width="9.140625" style="20"/>
    <col min="8450" max="8450" width="33.42578125" style="20" customWidth="1"/>
    <col min="8451" max="8453" width="18.5703125" style="20" customWidth="1"/>
    <col min="8454" max="8705" width="9.140625" style="20"/>
    <col min="8706" max="8706" width="33.42578125" style="20" customWidth="1"/>
    <col min="8707" max="8709" width="18.5703125" style="20" customWidth="1"/>
    <col min="8710" max="8961" width="9.140625" style="20"/>
    <col min="8962" max="8962" width="33.42578125" style="20" customWidth="1"/>
    <col min="8963" max="8965" width="18.5703125" style="20" customWidth="1"/>
    <col min="8966" max="9217" width="9.140625" style="20"/>
    <col min="9218" max="9218" width="33.42578125" style="20" customWidth="1"/>
    <col min="9219" max="9221" width="18.5703125" style="20" customWidth="1"/>
    <col min="9222" max="9473" width="9.140625" style="20"/>
    <col min="9474" max="9474" width="33.42578125" style="20" customWidth="1"/>
    <col min="9475" max="9477" width="18.5703125" style="20" customWidth="1"/>
    <col min="9478" max="9729" width="9.140625" style="20"/>
    <col min="9730" max="9730" width="33.42578125" style="20" customWidth="1"/>
    <col min="9731" max="9733" width="18.5703125" style="20" customWidth="1"/>
    <col min="9734" max="9985" width="9.140625" style="20"/>
    <col min="9986" max="9986" width="33.42578125" style="20" customWidth="1"/>
    <col min="9987" max="9989" width="18.5703125" style="20" customWidth="1"/>
    <col min="9990" max="10241" width="9.140625" style="20"/>
    <col min="10242" max="10242" width="33.42578125" style="20" customWidth="1"/>
    <col min="10243" max="10245" width="18.5703125" style="20" customWidth="1"/>
    <col min="10246" max="10497" width="9.140625" style="20"/>
    <col min="10498" max="10498" width="33.42578125" style="20" customWidth="1"/>
    <col min="10499" max="10501" width="18.5703125" style="20" customWidth="1"/>
    <col min="10502" max="10753" width="9.140625" style="20"/>
    <col min="10754" max="10754" width="33.42578125" style="20" customWidth="1"/>
    <col min="10755" max="10757" width="18.5703125" style="20" customWidth="1"/>
    <col min="10758" max="11009" width="9.140625" style="20"/>
    <col min="11010" max="11010" width="33.42578125" style="20" customWidth="1"/>
    <col min="11011" max="11013" width="18.5703125" style="20" customWidth="1"/>
    <col min="11014" max="11265" width="9.140625" style="20"/>
    <col min="11266" max="11266" width="33.42578125" style="20" customWidth="1"/>
    <col min="11267" max="11269" width="18.5703125" style="20" customWidth="1"/>
    <col min="11270" max="11521" width="9.140625" style="20"/>
    <col min="11522" max="11522" width="33.42578125" style="20" customWidth="1"/>
    <col min="11523" max="11525" width="18.5703125" style="20" customWidth="1"/>
    <col min="11526" max="11777" width="9.140625" style="20"/>
    <col min="11778" max="11778" width="33.42578125" style="20" customWidth="1"/>
    <col min="11779" max="11781" width="18.5703125" style="20" customWidth="1"/>
    <col min="11782" max="12033" width="9.140625" style="20"/>
    <col min="12034" max="12034" width="33.42578125" style="20" customWidth="1"/>
    <col min="12035" max="12037" width="18.5703125" style="20" customWidth="1"/>
    <col min="12038" max="12289" width="9.140625" style="20"/>
    <col min="12290" max="12290" width="33.42578125" style="20" customWidth="1"/>
    <col min="12291" max="12293" width="18.5703125" style="20" customWidth="1"/>
    <col min="12294" max="12545" width="9.140625" style="20"/>
    <col min="12546" max="12546" width="33.42578125" style="20" customWidth="1"/>
    <col min="12547" max="12549" width="18.5703125" style="20" customWidth="1"/>
    <col min="12550" max="12801" width="9.140625" style="20"/>
    <col min="12802" max="12802" width="33.42578125" style="20" customWidth="1"/>
    <col min="12803" max="12805" width="18.5703125" style="20" customWidth="1"/>
    <col min="12806" max="13057" width="9.140625" style="20"/>
    <col min="13058" max="13058" width="33.42578125" style="20" customWidth="1"/>
    <col min="13059" max="13061" width="18.5703125" style="20" customWidth="1"/>
    <col min="13062" max="13313" width="9.140625" style="20"/>
    <col min="13314" max="13314" width="33.42578125" style="20" customWidth="1"/>
    <col min="13315" max="13317" width="18.5703125" style="20" customWidth="1"/>
    <col min="13318" max="13569" width="9.140625" style="20"/>
    <col min="13570" max="13570" width="33.42578125" style="20" customWidth="1"/>
    <col min="13571" max="13573" width="18.5703125" style="20" customWidth="1"/>
    <col min="13574" max="13825" width="9.140625" style="20"/>
    <col min="13826" max="13826" width="33.42578125" style="20" customWidth="1"/>
    <col min="13827" max="13829" width="18.5703125" style="20" customWidth="1"/>
    <col min="13830" max="14081" width="9.140625" style="20"/>
    <col min="14082" max="14082" width="33.42578125" style="20" customWidth="1"/>
    <col min="14083" max="14085" width="18.5703125" style="20" customWidth="1"/>
    <col min="14086" max="14337" width="9.140625" style="20"/>
    <col min="14338" max="14338" width="33.42578125" style="20" customWidth="1"/>
    <col min="14339" max="14341" width="18.5703125" style="20" customWidth="1"/>
    <col min="14342" max="14593" width="9.140625" style="20"/>
    <col min="14594" max="14594" width="33.42578125" style="20" customWidth="1"/>
    <col min="14595" max="14597" width="18.5703125" style="20" customWidth="1"/>
    <col min="14598" max="14849" width="9.140625" style="20"/>
    <col min="14850" max="14850" width="33.42578125" style="20" customWidth="1"/>
    <col min="14851" max="14853" width="18.5703125" style="20" customWidth="1"/>
    <col min="14854" max="15105" width="9.140625" style="20"/>
    <col min="15106" max="15106" width="33.42578125" style="20" customWidth="1"/>
    <col min="15107" max="15109" width="18.5703125" style="20" customWidth="1"/>
    <col min="15110" max="15361" width="9.140625" style="20"/>
    <col min="15362" max="15362" width="33.42578125" style="20" customWidth="1"/>
    <col min="15363" max="15365" width="18.5703125" style="20" customWidth="1"/>
    <col min="15366" max="15617" width="9.140625" style="20"/>
    <col min="15618" max="15618" width="33.42578125" style="20" customWidth="1"/>
    <col min="15619" max="15621" width="18.5703125" style="20" customWidth="1"/>
    <col min="15622" max="15873" width="9.140625" style="20"/>
    <col min="15874" max="15874" width="33.42578125" style="20" customWidth="1"/>
    <col min="15875" max="15877" width="18.5703125" style="20" customWidth="1"/>
    <col min="15878" max="16129" width="9.140625" style="20"/>
    <col min="16130" max="16130" width="33.42578125" style="20" customWidth="1"/>
    <col min="16131" max="16133" width="18.5703125" style="20" customWidth="1"/>
    <col min="16134" max="16384" width="9.140625" style="20"/>
  </cols>
  <sheetData>
    <row r="2" spans="2:6" ht="21">
      <c r="B2" s="49" t="s">
        <v>26</v>
      </c>
      <c r="F2" s="49" t="s">
        <v>27</v>
      </c>
    </row>
    <row r="3" spans="2:6">
      <c r="B3" s="50" t="s">
        <v>28</v>
      </c>
      <c r="F3" s="51" t="s">
        <v>29</v>
      </c>
    </row>
    <row r="4" spans="2:6">
      <c r="B4" s="51"/>
      <c r="F4" s="51"/>
    </row>
    <row r="6" spans="2:6">
      <c r="B6" s="50" t="s">
        <v>30</v>
      </c>
      <c r="F6" s="51" t="s">
        <v>31</v>
      </c>
    </row>
    <row r="7" spans="2:6">
      <c r="B7" s="51"/>
      <c r="F7" s="51"/>
    </row>
    <row r="9" spans="2:6">
      <c r="B9" s="50" t="s">
        <v>32</v>
      </c>
      <c r="F9" s="51" t="s">
        <v>1</v>
      </c>
    </row>
    <row r="10" spans="2:6">
      <c r="B10" s="51"/>
      <c r="F10" s="51"/>
    </row>
    <row r="12" spans="2:6">
      <c r="B12" s="50" t="s">
        <v>33</v>
      </c>
    </row>
    <row r="13" spans="2:6">
      <c r="B13" s="51"/>
    </row>
    <row r="15" spans="2:6">
      <c r="B15" s="52" t="s">
        <v>60</v>
      </c>
      <c r="F15" s="51" t="s">
        <v>35</v>
      </c>
    </row>
    <row r="16" spans="2:6">
      <c r="B16" s="50" t="s">
        <v>61</v>
      </c>
      <c r="C16" s="50" t="s">
        <v>34</v>
      </c>
    </row>
    <row r="18" spans="2:6">
      <c r="C18" s="50" t="s">
        <v>36</v>
      </c>
    </row>
    <row r="19" spans="2:6">
      <c r="F19" s="51" t="s">
        <v>38</v>
      </c>
    </row>
    <row r="20" spans="2:6">
      <c r="B20" s="50" t="s">
        <v>37</v>
      </c>
      <c r="F20" s="51"/>
    </row>
    <row r="21" spans="2:6">
      <c r="B21" s="50" t="s">
        <v>62</v>
      </c>
    </row>
    <row r="22" spans="2:6">
      <c r="B22" s="51"/>
      <c r="F22" s="51" t="s">
        <v>40</v>
      </c>
    </row>
    <row r="24" spans="2:6">
      <c r="B24" s="52" t="s">
        <v>63</v>
      </c>
    </row>
    <row r="25" spans="2:6">
      <c r="B25" s="50" t="s">
        <v>39</v>
      </c>
    </row>
    <row r="28" spans="2:6">
      <c r="C28" s="51" t="s">
        <v>41</v>
      </c>
    </row>
  </sheetData>
  <hyperlinks>
    <hyperlink ref="B3" location="'1. RENCANA SKP JPT (M.I)'!A1" display="RENCANA SKP JPT"/>
    <hyperlink ref="B6" location="'2. Reviu SKP JPT (M.I)'!A1" display="REVIEW JPT"/>
    <hyperlink ref="B9" location="'3. Penetapan SKP JPT (M.I) '!A1" display="PENETAPAN JPT"/>
    <hyperlink ref="B12" location="'5.M Peran Hasil '!A1" display="MATRIK PERAN HASIL"/>
    <hyperlink ref="B16" location="'6.2 RENCANA SKP JF (M.I)'!A1" display="RENCANA SKP JF"/>
    <hyperlink ref="C16" location="'7.2 KETERKAITAN JF (M.I)'!A1" display="KETERKAITAN DGN BUTIR AK JF"/>
    <hyperlink ref="C18" location="'8.2 VERIFIKASI JF (M.I)'!A1" display="VERIFIKASI TIM PENILAI AK"/>
    <hyperlink ref="B20" location="'9.1 REVIU SKP JA (M.I)'!A1" display="REVIEW SKP JA"/>
    <hyperlink ref="B25" location="'10.2 PENETAPAN SKP JF (M.I)'!A1" display="PENETAPAN SKP JF"/>
    <hyperlink ref="F3" location="'11.A Penilaian SKP JPT KU'!A1" display="PENILAIAN KINERJA UTAMA JPT"/>
    <hyperlink ref="F6" location="'11.B Penilaian SKP JPT KT'!A1" display="PENILAIAN KINERJA TAMBAHAN JPT"/>
    <hyperlink ref="F9" location="'11.C Penilaian SKP JPT'!A1" display="PENILAIAN SKP JPT"/>
    <hyperlink ref="F15" location="'12.A Penilaian SKP JA KU'!A1" display="PENILAIAN KINERJA UTAMA JA/JF"/>
    <hyperlink ref="F19" location="'12.B Penilaian SKP JA KT'!A1" display="PENILAIAN KINERJA TAMBAHAN JA/JF"/>
    <hyperlink ref="F22" location="'12.C PENILAIAN SKP JA'!A1" display="PENILAIAN SKP JA/JF"/>
    <hyperlink ref="C28" location="home!A1" display="HOME"/>
    <hyperlink ref="B15" location="'6.1 RENCANA SKP JA (M.I)'!A1" display="RENCANA SKP JA"/>
    <hyperlink ref="B21" location="'9.2 REVIU SKP JF (M.I)'!A1" display="REVIEW SKP JF"/>
    <hyperlink ref="B24" location="'10. Penetapan SKP JA (M.I)'!A1" display="PENETEPAN SKP JA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2"/>
  <sheetViews>
    <sheetView view="pageBreakPreview" topLeftCell="A7" zoomScale="70" zoomScaleNormal="40" zoomScaleSheetLayoutView="70" workbookViewId="0">
      <selection activeCell="AD30" sqref="AD30"/>
    </sheetView>
  </sheetViews>
  <sheetFormatPr defaultColWidth="9.140625" defaultRowHeight="15"/>
  <cols>
    <col min="1" max="1" width="9.140625" style="145"/>
    <col min="2" max="2" width="33.5703125" style="145" customWidth="1"/>
    <col min="3" max="3" width="37.85546875" style="145" customWidth="1"/>
    <col min="4" max="4" width="13.5703125" style="145" customWidth="1"/>
    <col min="5" max="5" width="39.7109375" style="145" customWidth="1"/>
    <col min="6" max="8" width="9.140625" style="145"/>
    <col min="9" max="9" width="25.7109375" style="145" customWidth="1"/>
    <col min="10" max="13" width="0" style="145" hidden="1" customWidth="1"/>
    <col min="14" max="14" width="27.5703125" style="145" hidden="1" customWidth="1"/>
    <col min="15" max="16" width="12.5703125" style="145" customWidth="1"/>
    <col min="17" max="17" width="13.85546875" style="145" customWidth="1"/>
    <col min="18" max="18" width="18.42578125" style="145" hidden="1" customWidth="1"/>
    <col min="19" max="22" width="0" style="145" hidden="1" customWidth="1"/>
    <col min="23" max="23" width="15.85546875" style="145" customWidth="1"/>
    <col min="24" max="24" width="16.85546875" style="145" customWidth="1"/>
    <col min="25" max="26" width="13.5703125" style="145" customWidth="1"/>
    <col min="27" max="27" width="18.140625" style="145" customWidth="1"/>
    <col min="28" max="29" width="9.140625" style="145"/>
    <col min="30" max="30" width="12.5703125" style="145" customWidth="1"/>
    <col min="31" max="31" width="17.28515625" style="145" customWidth="1"/>
    <col min="32" max="32" width="21.140625" style="145" customWidth="1"/>
    <col min="33" max="33" width="21.85546875" style="145" customWidth="1"/>
    <col min="34" max="35" width="9.140625" style="145"/>
    <col min="36" max="36" width="22.42578125" style="145" customWidth="1"/>
    <col min="37" max="37" width="33.42578125" style="145" customWidth="1"/>
    <col min="38" max="38" width="30.140625" style="145" customWidth="1"/>
    <col min="39" max="16384" width="9.140625" style="145"/>
  </cols>
  <sheetData>
    <row r="1" spans="1:48">
      <c r="A1" s="144"/>
      <c r="B1" s="144"/>
      <c r="E1" s="807" t="s">
        <v>242</v>
      </c>
      <c r="F1" s="807"/>
      <c r="G1" s="807"/>
      <c r="H1" s="807"/>
      <c r="I1" s="807"/>
    </row>
    <row r="2" spans="1:48">
      <c r="A2" s="144"/>
      <c r="B2" s="144"/>
      <c r="E2" s="177"/>
      <c r="F2" s="177"/>
      <c r="G2" s="177"/>
      <c r="H2" s="177"/>
      <c r="I2" s="177"/>
    </row>
    <row r="3" spans="1:48">
      <c r="A3" s="144"/>
      <c r="B3" s="144"/>
      <c r="O3" s="810" t="s">
        <v>306</v>
      </c>
      <c r="P3" s="810"/>
      <c r="Q3" s="810"/>
      <c r="R3" s="810"/>
      <c r="S3" s="810"/>
      <c r="T3" s="810"/>
      <c r="U3" s="810"/>
      <c r="V3" s="810"/>
      <c r="W3" s="810"/>
    </row>
    <row r="4" spans="1:48" ht="15.75" thickBot="1">
      <c r="A4" s="144"/>
      <c r="B4" s="144" t="s">
        <v>305</v>
      </c>
      <c r="O4" s="809" t="s">
        <v>307</v>
      </c>
      <c r="P4" s="809"/>
      <c r="Q4" s="809"/>
      <c r="R4" s="809"/>
      <c r="S4" s="809"/>
      <c r="T4" s="809"/>
      <c r="U4" s="809"/>
      <c r="V4" s="809"/>
      <c r="W4" s="809"/>
    </row>
    <row r="5" spans="1:48" ht="15.75" thickBot="1">
      <c r="A5" s="822" t="s">
        <v>3</v>
      </c>
      <c r="B5" s="823"/>
      <c r="C5" s="823"/>
      <c r="D5" s="823"/>
      <c r="E5" s="824"/>
      <c r="F5" s="825" t="s">
        <v>4</v>
      </c>
      <c r="G5" s="825"/>
      <c r="H5" s="825"/>
      <c r="I5" s="825"/>
      <c r="J5" s="825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6"/>
      <c r="AA5" s="826"/>
    </row>
    <row r="6" spans="1:48" ht="16.5" customHeight="1" thickBot="1">
      <c r="A6" s="827" t="s">
        <v>5</v>
      </c>
      <c r="B6" s="828"/>
      <c r="C6" s="105" t="str">
        <f>'RENCANA SKP PELAKSANA'!B6</f>
        <v>NAMA PEGAWAI YANG DINILAI 1</v>
      </c>
      <c r="D6" s="106"/>
      <c r="E6" s="146"/>
      <c r="F6" s="829" t="s">
        <v>133</v>
      </c>
      <c r="G6" s="830"/>
      <c r="H6" s="830"/>
      <c r="I6" s="830"/>
      <c r="J6" s="830"/>
      <c r="K6" s="215" t="s">
        <v>234</v>
      </c>
      <c r="L6" s="218"/>
      <c r="M6" s="218"/>
      <c r="N6" s="218"/>
      <c r="O6" s="218" t="str">
        <f>'RENCANA SKP PELAKSANA'!D6</f>
        <v>NAMA PEJABAT PENILAI KINERJA 6</v>
      </c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9"/>
    </row>
    <row r="7" spans="1:48" ht="16.5" thickBot="1">
      <c r="A7" s="831" t="s">
        <v>7</v>
      </c>
      <c r="B7" s="832"/>
      <c r="C7" s="105" t="str">
        <f>'RENCANA SKP PELAKSANA'!B7</f>
        <v>NIP PEGAWAI YANG DINILAI 2</v>
      </c>
      <c r="D7" s="147"/>
      <c r="E7" s="146"/>
      <c r="F7" s="833" t="s">
        <v>7</v>
      </c>
      <c r="G7" s="834"/>
      <c r="H7" s="834"/>
      <c r="I7" s="834"/>
      <c r="J7" s="834"/>
      <c r="K7" s="148"/>
      <c r="L7" s="149"/>
      <c r="M7" s="149"/>
      <c r="N7" s="149"/>
      <c r="O7" s="218" t="str">
        <f>'RENCANA SKP PELAKSANA'!D7</f>
        <v>NIP PEJABAT PENILAI KINERJA 7</v>
      </c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147"/>
    </row>
    <row r="8" spans="1:48" ht="16.5" thickBot="1">
      <c r="A8" s="831" t="s">
        <v>8</v>
      </c>
      <c r="B8" s="832"/>
      <c r="C8" s="105" t="str">
        <f>'RENCANA SKP PELAKSANA'!B8</f>
        <v>PANGKAT/GOL PEGAWAI YANG DINILAI  3</v>
      </c>
      <c r="D8" s="107"/>
      <c r="E8" s="146"/>
      <c r="F8" s="829" t="s">
        <v>8</v>
      </c>
      <c r="G8" s="830"/>
      <c r="H8" s="830"/>
      <c r="I8" s="830"/>
      <c r="J8" s="830"/>
      <c r="K8" s="149"/>
      <c r="L8" s="149"/>
      <c r="M8" s="149"/>
      <c r="N8" s="149"/>
      <c r="O8" s="218" t="str">
        <f>'RENCANA SKP PELAKSANA'!D8</f>
        <v>PANGKAT/GOL PEJABAT PENILAI KINERJA 8</v>
      </c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5"/>
    </row>
    <row r="9" spans="1:48" ht="16.5" customHeight="1" thickBot="1">
      <c r="A9" s="835" t="s">
        <v>9</v>
      </c>
      <c r="B9" s="836"/>
      <c r="C9" s="105" t="str">
        <f>'RENCANA SKP PELAKSANA'!B9</f>
        <v>JABATAN PEGAWAI YANG DINILAI 4</v>
      </c>
      <c r="D9" s="150"/>
      <c r="E9" s="146"/>
      <c r="F9" s="829" t="s">
        <v>9</v>
      </c>
      <c r="G9" s="830"/>
      <c r="H9" s="830"/>
      <c r="I9" s="830"/>
      <c r="J9" s="830"/>
      <c r="K9" s="149"/>
      <c r="L9" s="149"/>
      <c r="M9" s="149"/>
      <c r="N9" s="149"/>
      <c r="O9" s="218" t="str">
        <f>'RENCANA SKP PELAKSANA'!D9</f>
        <v>JABATAN PEJABAT PENILAI KINERJA 9</v>
      </c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</row>
    <row r="10" spans="1:48" ht="15.75" customHeight="1" thickBot="1">
      <c r="A10" s="835" t="s">
        <v>10</v>
      </c>
      <c r="B10" s="836"/>
      <c r="C10" s="105" t="str">
        <f>'RENCANA SKP PELAKSANA'!B10</f>
        <v>UNIT KERJA PEGAWAI YANG DINILAI 5</v>
      </c>
      <c r="D10" s="150"/>
      <c r="E10" s="146"/>
      <c r="F10" s="829" t="s">
        <v>10</v>
      </c>
      <c r="G10" s="830"/>
      <c r="H10" s="830"/>
      <c r="I10" s="830"/>
      <c r="J10" s="830"/>
      <c r="K10" s="215" t="s">
        <v>225</v>
      </c>
      <c r="L10" s="216"/>
      <c r="M10" s="216"/>
      <c r="N10" s="216"/>
      <c r="O10" s="218" t="str">
        <f>'RENCANA SKP PELAKSANA'!D10</f>
        <v>UNIT KERJA PEJABAT PENILAI KINERJA 10</v>
      </c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C10" s="145">
        <f>5/20*80</f>
        <v>20</v>
      </c>
    </row>
    <row r="11" spans="1:48" ht="15.75" thickBot="1">
      <c r="A11" s="840" t="s">
        <v>25</v>
      </c>
      <c r="B11" s="840" t="s">
        <v>134</v>
      </c>
      <c r="C11" s="840" t="s">
        <v>12</v>
      </c>
      <c r="D11" s="840" t="s">
        <v>135</v>
      </c>
      <c r="E11" s="840" t="s">
        <v>136</v>
      </c>
      <c r="F11" s="840" t="s">
        <v>14</v>
      </c>
      <c r="G11" s="840"/>
      <c r="H11" s="840"/>
      <c r="I11" s="844" t="s">
        <v>137</v>
      </c>
      <c r="J11" s="847" t="s">
        <v>138</v>
      </c>
      <c r="K11" s="848"/>
      <c r="L11" s="848"/>
      <c r="M11" s="849"/>
      <c r="N11" s="853" t="s">
        <v>139</v>
      </c>
      <c r="O11" s="838" t="s">
        <v>140</v>
      </c>
      <c r="P11" s="838" t="s">
        <v>52</v>
      </c>
      <c r="Q11" s="838" t="s">
        <v>141</v>
      </c>
      <c r="R11" s="817" t="s">
        <v>142</v>
      </c>
      <c r="S11" s="817" t="s">
        <v>143</v>
      </c>
      <c r="T11" s="817" t="s">
        <v>144</v>
      </c>
      <c r="U11" s="817" t="s">
        <v>145</v>
      </c>
      <c r="V11" s="817" t="s">
        <v>146</v>
      </c>
      <c r="W11" s="819" t="s">
        <v>142</v>
      </c>
      <c r="X11" s="837" t="s">
        <v>147</v>
      </c>
      <c r="Y11" s="837"/>
      <c r="Z11" s="837"/>
      <c r="AA11" s="837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</row>
    <row r="12" spans="1:48" ht="15.75" customHeight="1" thickBot="1">
      <c r="A12" s="840"/>
      <c r="B12" s="840"/>
      <c r="C12" s="840"/>
      <c r="D12" s="840"/>
      <c r="E12" s="840"/>
      <c r="F12" s="840"/>
      <c r="G12" s="840"/>
      <c r="H12" s="840"/>
      <c r="I12" s="845"/>
      <c r="J12" s="850"/>
      <c r="K12" s="851"/>
      <c r="L12" s="851"/>
      <c r="M12" s="852"/>
      <c r="N12" s="853"/>
      <c r="O12" s="838"/>
      <c r="P12" s="838"/>
      <c r="Q12" s="838"/>
      <c r="R12" s="817"/>
      <c r="S12" s="817"/>
      <c r="T12" s="817"/>
      <c r="U12" s="817"/>
      <c r="V12" s="817"/>
      <c r="W12" s="819"/>
      <c r="X12" s="841" t="s">
        <v>148</v>
      </c>
      <c r="Y12" s="821" t="s">
        <v>124</v>
      </c>
      <c r="Z12" s="842" t="s">
        <v>230</v>
      </c>
      <c r="AA12" s="821" t="s">
        <v>149</v>
      </c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</row>
    <row r="13" spans="1:48" ht="60.75" thickBot="1">
      <c r="A13" s="840"/>
      <c r="B13" s="840"/>
      <c r="C13" s="840"/>
      <c r="D13" s="840"/>
      <c r="E13" s="840"/>
      <c r="F13" s="840"/>
      <c r="G13" s="840"/>
      <c r="H13" s="840"/>
      <c r="I13" s="846"/>
      <c r="J13" s="152" t="s">
        <v>150</v>
      </c>
      <c r="K13" s="153" t="s">
        <v>151</v>
      </c>
      <c r="L13" s="153" t="s">
        <v>152</v>
      </c>
      <c r="M13" s="153" t="s">
        <v>153</v>
      </c>
      <c r="N13" s="854"/>
      <c r="O13" s="839"/>
      <c r="P13" s="839"/>
      <c r="Q13" s="839"/>
      <c r="R13" s="818"/>
      <c r="S13" s="818"/>
      <c r="T13" s="818"/>
      <c r="U13" s="818"/>
      <c r="V13" s="818"/>
      <c r="W13" s="820"/>
      <c r="X13" s="841"/>
      <c r="Y13" s="821"/>
      <c r="Z13" s="820"/>
      <c r="AA13" s="821"/>
      <c r="AD13" s="816" t="s">
        <v>154</v>
      </c>
      <c r="AE13" s="816"/>
      <c r="AF13" s="816"/>
      <c r="AG13" s="816"/>
      <c r="AJ13" s="811" t="s">
        <v>155</v>
      </c>
      <c r="AK13" s="812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</row>
    <row r="14" spans="1:48" ht="15.75" thickBot="1">
      <c r="A14" s="154" t="s">
        <v>15</v>
      </c>
      <c r="B14" s="154" t="s">
        <v>16</v>
      </c>
      <c r="C14" s="154" t="s">
        <v>17</v>
      </c>
      <c r="D14" s="155" t="s">
        <v>18</v>
      </c>
      <c r="E14" s="156" t="s">
        <v>156</v>
      </c>
      <c r="F14" s="813" t="s">
        <v>157</v>
      </c>
      <c r="G14" s="814"/>
      <c r="H14" s="815"/>
      <c r="I14" s="157" t="s">
        <v>158</v>
      </c>
      <c r="J14" s="158"/>
      <c r="K14" s="158"/>
      <c r="L14" s="158"/>
      <c r="M14" s="158"/>
      <c r="N14" s="159"/>
      <c r="O14" s="155" t="s">
        <v>159</v>
      </c>
      <c r="P14" s="155" t="s">
        <v>160</v>
      </c>
      <c r="Q14" s="155" t="s">
        <v>161</v>
      </c>
      <c r="R14" s="155"/>
      <c r="S14" s="155"/>
      <c r="T14" s="155"/>
      <c r="U14" s="155"/>
      <c r="V14" s="155"/>
      <c r="W14" s="155" t="s">
        <v>162</v>
      </c>
      <c r="X14" s="155" t="s">
        <v>163</v>
      </c>
      <c r="Y14" s="155" t="s">
        <v>164</v>
      </c>
      <c r="Z14" s="155" t="s">
        <v>229</v>
      </c>
      <c r="AA14" s="155" t="s">
        <v>231</v>
      </c>
      <c r="AD14" s="160"/>
      <c r="AE14" s="160"/>
      <c r="AF14" s="160"/>
      <c r="AG14" s="160"/>
      <c r="AJ14" s="161" t="s">
        <v>165</v>
      </c>
      <c r="AK14" s="161" t="s">
        <v>166</v>
      </c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</row>
    <row r="15" spans="1:48" ht="56.25" customHeight="1" thickBot="1">
      <c r="A15" s="793">
        <v>1</v>
      </c>
      <c r="B15" s="796" t="str">
        <f>'Contoh MPH BIDANG PKAP'!G15</f>
        <v>Telaah Mengenai Kebijakan Penilaian dan Evaluasi Kinerja Aparatur tersusun secara lengkap dan Komprehensif</v>
      </c>
      <c r="C15" s="796" t="str">
        <f>'Contoh MPH BIDANG PKAP'!G16</f>
        <v>Bahan Telaah Mengenai Kebijakan Penilaian dan Evaluasi Kinerja Aparatur Terhimpun Secara Lengkap</v>
      </c>
      <c r="D15" s="426" t="s">
        <v>167</v>
      </c>
      <c r="E15" s="425" t="s">
        <v>236</v>
      </c>
      <c r="F15" s="906">
        <v>7</v>
      </c>
      <c r="G15" s="907" t="s">
        <v>54</v>
      </c>
      <c r="H15" s="437">
        <v>9</v>
      </c>
      <c r="I15" s="428" t="s">
        <v>226</v>
      </c>
      <c r="J15" s="429" t="s">
        <v>168</v>
      </c>
      <c r="K15" s="430" t="s">
        <v>169</v>
      </c>
      <c r="L15" s="430" t="s">
        <v>170</v>
      </c>
      <c r="M15" s="430" t="s">
        <v>171</v>
      </c>
      <c r="N15" s="426" t="s">
        <v>172</v>
      </c>
      <c r="O15" s="436">
        <v>9</v>
      </c>
      <c r="P15" s="431" t="s">
        <v>0</v>
      </c>
      <c r="Q15" s="432">
        <f>IF(AND(O15&lt;=H15,O15&gt;=F15),$AE$17,IF(O15&lt;F15,(O15/F15),IF(O15&gt;H15,(O15/H15))))</f>
        <v>1</v>
      </c>
      <c r="R15" s="433" t="str">
        <f>IF(Q15&lt;=59%,"1",IF(Q15&lt;=79%,"2",IF(Q15&lt;=99%,"3",IF(Q15=100%,"4",IF(Q15&gt;100%,"5")))))</f>
        <v>4</v>
      </c>
      <c r="S15" s="799">
        <f>R15*R16*R17</f>
        <v>64</v>
      </c>
      <c r="T15" s="799">
        <f>(R15+R16+R17)/3</f>
        <v>4</v>
      </c>
      <c r="U15" s="799">
        <f>T15*S15</f>
        <v>256</v>
      </c>
      <c r="V15" s="799" t="str">
        <f>IF('[4]SIMULASI SKP JPT'!H11="sangat kurang","1",IF('[4]SIMULASI SKP JPT'!H11="kurang","5",IF('[4]SIMULASI SKP JPT'!H11="cukup","10",IF('[4]SIMULASI SKP JPT'!H11="baik","20","20"))))</f>
        <v>10</v>
      </c>
      <c r="W15" s="433" t="str">
        <f t="shared" ref="W15:W18" si="0">IF(R15="5","SANGAT BAIK",IF(R15="4","BAIK",IF(R15="3","CUKUP",IF(R15="2","KURANG",IF(R15="1","SANGAT KURANG")))))</f>
        <v>BAIK</v>
      </c>
      <c r="X15" s="799" t="str">
        <f>W15:W17</f>
        <v>BAIK</v>
      </c>
      <c r="Y15" s="843">
        <f>IF(X15="SANGAT BAIK",$AK$15,IF(X15="BAIK",$AK$16,IF(X15="CUKUP",$AK$17,IF(X15="KURANG",$AK$18,IF(X15="SANGAT KURANG",$AK$19)))))</f>
        <v>100</v>
      </c>
      <c r="Z15" s="802" t="s">
        <v>304</v>
      </c>
      <c r="AA15" s="808">
        <f>(80%*Y15)+105*20%</f>
        <v>101</v>
      </c>
      <c r="AD15" s="162" t="s">
        <v>173</v>
      </c>
      <c r="AE15" s="163" t="s">
        <v>174</v>
      </c>
      <c r="AF15" s="164" t="s">
        <v>175</v>
      </c>
      <c r="AG15" s="165" t="s">
        <v>176</v>
      </c>
      <c r="AJ15" s="166" t="s">
        <v>177</v>
      </c>
      <c r="AK15" s="167">
        <v>120</v>
      </c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</row>
    <row r="16" spans="1:48" ht="70.5" customHeight="1" thickBot="1">
      <c r="A16" s="794"/>
      <c r="B16" s="797"/>
      <c r="C16" s="797"/>
      <c r="D16" s="426" t="s">
        <v>178</v>
      </c>
      <c r="E16" s="425" t="s">
        <v>237</v>
      </c>
      <c r="F16" s="908">
        <v>0.9</v>
      </c>
      <c r="G16" s="909" t="s">
        <v>54</v>
      </c>
      <c r="H16" s="910">
        <v>1</v>
      </c>
      <c r="I16" s="434" t="s">
        <v>227</v>
      </c>
      <c r="J16" s="435" t="s">
        <v>179</v>
      </c>
      <c r="K16" s="430" t="s">
        <v>180</v>
      </c>
      <c r="L16" s="430" t="s">
        <v>181</v>
      </c>
      <c r="M16" s="430" t="s">
        <v>182</v>
      </c>
      <c r="N16" s="426" t="s">
        <v>172</v>
      </c>
      <c r="O16" s="904">
        <v>0.99</v>
      </c>
      <c r="P16" s="436" t="s">
        <v>0</v>
      </c>
      <c r="Q16" s="432">
        <f>IF(AND(O16&lt;=H16,O16&gt;=F16),$AE$17,IF(O16&lt;F16,(O16/F16),IF(O16&gt;H16,(O16/H16))))</f>
        <v>1</v>
      </c>
      <c r="R16" s="433" t="str">
        <f t="shared" ref="R16:R20" si="1">IF(Q16&lt;=59%,"1",IF(Q16&lt;=79%,"2",IF(Q16&lt;=99%,"3",IF(Q16=100%,"4",IF(Q16&gt;100%,"5")))))</f>
        <v>4</v>
      </c>
      <c r="S16" s="800"/>
      <c r="T16" s="800"/>
      <c r="U16" s="800"/>
      <c r="V16" s="800"/>
      <c r="W16" s="433" t="str">
        <f t="shared" si="0"/>
        <v>BAIK</v>
      </c>
      <c r="X16" s="800"/>
      <c r="Y16" s="803"/>
      <c r="Z16" s="803"/>
      <c r="AA16" s="808"/>
      <c r="AD16" s="168">
        <v>5</v>
      </c>
      <c r="AE16" s="169">
        <v>1.01</v>
      </c>
      <c r="AF16" s="170" t="s">
        <v>183</v>
      </c>
      <c r="AG16" s="171" t="s">
        <v>177</v>
      </c>
      <c r="AJ16" s="166" t="s">
        <v>184</v>
      </c>
      <c r="AK16" s="167">
        <v>100</v>
      </c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</row>
    <row r="17" spans="1:48" ht="58.5" customHeight="1" thickBot="1">
      <c r="A17" s="795"/>
      <c r="B17" s="798"/>
      <c r="C17" s="798"/>
      <c r="D17" s="426" t="s">
        <v>185</v>
      </c>
      <c r="E17" s="425" t="s">
        <v>238</v>
      </c>
      <c r="F17" s="911">
        <v>5</v>
      </c>
      <c r="G17" s="909" t="s">
        <v>54</v>
      </c>
      <c r="H17" s="912">
        <v>6</v>
      </c>
      <c r="I17" s="437" t="s">
        <v>186</v>
      </c>
      <c r="J17" s="427" t="s">
        <v>187</v>
      </c>
      <c r="K17" s="430" t="s">
        <v>188</v>
      </c>
      <c r="L17" s="438" t="s">
        <v>189</v>
      </c>
      <c r="M17" s="430" t="s">
        <v>190</v>
      </c>
      <c r="N17" s="426" t="s">
        <v>191</v>
      </c>
      <c r="O17" s="905">
        <v>6</v>
      </c>
      <c r="P17" s="439" t="s">
        <v>232</v>
      </c>
      <c r="Q17" s="432">
        <f>IF(AND(O17&lt;=H17,O17&gt;=F17),$AE$17,IF(O17&lt;F17,(1+(1-(O17/F17))*100%),IF(O17&gt;H17,(1+(1-(O17/H17))*100%))))</f>
        <v>1</v>
      </c>
      <c r="R17" s="433" t="str">
        <f t="shared" si="1"/>
        <v>4</v>
      </c>
      <c r="S17" s="801"/>
      <c r="T17" s="801"/>
      <c r="U17" s="801"/>
      <c r="V17" s="801"/>
      <c r="W17" s="433" t="str">
        <f t="shared" si="0"/>
        <v>BAIK</v>
      </c>
      <c r="X17" s="801"/>
      <c r="Y17" s="804"/>
      <c r="Z17" s="804"/>
      <c r="AA17" s="808"/>
      <c r="AD17" s="172">
        <v>4</v>
      </c>
      <c r="AE17" s="805">
        <v>1</v>
      </c>
      <c r="AF17" s="806"/>
      <c r="AG17" s="171" t="s">
        <v>184</v>
      </c>
      <c r="AJ17" s="166" t="s">
        <v>192</v>
      </c>
      <c r="AK17" s="167">
        <v>80</v>
      </c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</row>
    <row r="18" spans="1:48" ht="85.5" customHeight="1" thickBot="1">
      <c r="A18" s="793">
        <v>2</v>
      </c>
      <c r="B18" s="796" t="str">
        <f>'Contoh MPH BIDANG PKAP'!S15</f>
        <v>Rekapitulasi Data Tersusun secara Lengkap, Akurat, Periodik dan Informatif</v>
      </c>
      <c r="C18" s="796" t="str">
        <f>'Contoh MPH BIDANG PKAP'!S16</f>
        <v>Data Penilaian Kinerja Terhimpun secara Lengkap, Akurat dan Periodik</v>
      </c>
      <c r="D18" s="440" t="s">
        <v>167</v>
      </c>
      <c r="E18" s="425" t="s">
        <v>239</v>
      </c>
      <c r="F18" s="906">
        <v>7</v>
      </c>
      <c r="G18" s="907" t="s">
        <v>54</v>
      </c>
      <c r="H18" s="437">
        <v>9</v>
      </c>
      <c r="I18" s="437" t="s">
        <v>226</v>
      </c>
      <c r="J18" s="441" t="s">
        <v>179</v>
      </c>
      <c r="K18" s="442" t="s">
        <v>180</v>
      </c>
      <c r="L18" s="430" t="s">
        <v>181</v>
      </c>
      <c r="M18" s="430" t="s">
        <v>182</v>
      </c>
      <c r="N18" s="426" t="s">
        <v>193</v>
      </c>
      <c r="O18" s="436">
        <v>9</v>
      </c>
      <c r="P18" s="433" t="s">
        <v>0</v>
      </c>
      <c r="Q18" s="432">
        <f>IF(AND(O18&lt;=H18,O18&gt;=H18),$AE$17,IF(O18&lt;F18,(O18/F18),IF(O18&gt;F18,(O18/F18))))</f>
        <v>1</v>
      </c>
      <c r="R18" s="433" t="str">
        <f t="shared" si="1"/>
        <v>4</v>
      </c>
      <c r="S18" s="799">
        <f>R18*R20</f>
        <v>16</v>
      </c>
      <c r="T18" s="799">
        <f>(R18+R20)/2</f>
        <v>4</v>
      </c>
      <c r="U18" s="799">
        <f>S18*T18</f>
        <v>64</v>
      </c>
      <c r="V18" s="799" t="str">
        <f>IF('[4]SIMULASI SKP JPT'!H11="sangat kurang","1",IF('[4]SIMULASI SKP JPT'!H11="kurang","5",IF('[4]SIMULASI SKP JPT'!H11="cukup","10",IF('[4]SIMULASI SKP JPT'!H11="baik","20","20"))))</f>
        <v>10</v>
      </c>
      <c r="W18" s="433" t="str">
        <f t="shared" si="0"/>
        <v>BAIK</v>
      </c>
      <c r="X18" s="799" t="str">
        <f>W18:W20</f>
        <v>BAIK</v>
      </c>
      <c r="Y18" s="802">
        <f>IF(X18="SANGAT BAIK",$AK$15,IF(X18="BAIK",$AK$16,IF(X18="CUKUP",$AK$17,IF(X18="KURANG",$AK$18,IF(X18="SANGAT KURANG",$AK$19)))))</f>
        <v>100</v>
      </c>
      <c r="Z18" s="802" t="s">
        <v>304</v>
      </c>
      <c r="AA18" s="790">
        <f>(80%*Y18)+98*20%</f>
        <v>99.6</v>
      </c>
      <c r="AD18" s="172">
        <v>3</v>
      </c>
      <c r="AE18" s="169">
        <v>0.8</v>
      </c>
      <c r="AF18" s="170">
        <v>0.99</v>
      </c>
      <c r="AG18" s="171" t="s">
        <v>192</v>
      </c>
      <c r="AJ18" s="166" t="s">
        <v>194</v>
      </c>
      <c r="AK18" s="167">
        <v>60</v>
      </c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</row>
    <row r="19" spans="1:48" ht="92.25" customHeight="1" thickBot="1">
      <c r="A19" s="794"/>
      <c r="B19" s="797"/>
      <c r="C19" s="797"/>
      <c r="D19" s="440" t="s">
        <v>178</v>
      </c>
      <c r="E19" s="425" t="s">
        <v>240</v>
      </c>
      <c r="F19" s="908">
        <v>0.9</v>
      </c>
      <c r="G19" s="909" t="s">
        <v>54</v>
      </c>
      <c r="H19" s="910">
        <v>1</v>
      </c>
      <c r="I19" s="437" t="s">
        <v>227</v>
      </c>
      <c r="J19" s="441"/>
      <c r="K19" s="442"/>
      <c r="L19" s="430"/>
      <c r="M19" s="430"/>
      <c r="N19" s="426"/>
      <c r="O19" s="904">
        <v>0.98</v>
      </c>
      <c r="P19" s="436" t="s">
        <v>0</v>
      </c>
      <c r="Q19" s="432">
        <f>IF(AND(O19&lt;=H19,O19&gt;=F19),$AE$17,IF(O19&lt;F19,(O19/F19),IF(O19&gt;H19,(O19/H19))))</f>
        <v>1</v>
      </c>
      <c r="R19" s="433"/>
      <c r="S19" s="800"/>
      <c r="T19" s="800"/>
      <c r="U19" s="800"/>
      <c r="V19" s="800"/>
      <c r="W19" s="433" t="str">
        <f>IF(R19=""," BAIK",IF(R19="4","BAIK",IF(R19="3","CUKUP",IF(R19="2","KURANG",IF(R19="1","SANGAT KURANG")))))</f>
        <v xml:space="preserve"> BAIK</v>
      </c>
      <c r="X19" s="800"/>
      <c r="Y19" s="803"/>
      <c r="Z19" s="803"/>
      <c r="AA19" s="791"/>
      <c r="AB19" s="173"/>
      <c r="AC19" s="173"/>
      <c r="AD19" s="172">
        <v>2</v>
      </c>
      <c r="AE19" s="169">
        <v>0.6</v>
      </c>
      <c r="AF19" s="170">
        <v>0.79</v>
      </c>
      <c r="AG19" s="171" t="s">
        <v>194</v>
      </c>
      <c r="AJ19" s="166" t="s">
        <v>200</v>
      </c>
      <c r="AK19" s="167">
        <v>25</v>
      </c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</row>
    <row r="20" spans="1:48" ht="83.25" customHeight="1" thickBot="1">
      <c r="A20" s="795"/>
      <c r="B20" s="798"/>
      <c r="C20" s="798"/>
      <c r="D20" s="440" t="s">
        <v>185</v>
      </c>
      <c r="E20" s="425" t="s">
        <v>241</v>
      </c>
      <c r="F20" s="911">
        <v>5</v>
      </c>
      <c r="G20" s="909" t="s">
        <v>54</v>
      </c>
      <c r="H20" s="912">
        <v>6</v>
      </c>
      <c r="I20" s="437" t="s">
        <v>186</v>
      </c>
      <c r="J20" s="427" t="s">
        <v>195</v>
      </c>
      <c r="K20" s="438" t="s">
        <v>196</v>
      </c>
      <c r="L20" s="443" t="s">
        <v>197</v>
      </c>
      <c r="M20" s="430" t="s">
        <v>198</v>
      </c>
      <c r="N20" s="426" t="s">
        <v>199</v>
      </c>
      <c r="O20" s="905">
        <v>6</v>
      </c>
      <c r="P20" s="444" t="s">
        <v>232</v>
      </c>
      <c r="Q20" s="432">
        <f>IF(AND(O20&lt;=H20,O20&gt;=F20),$AE$17,IF(O20&lt;F20,(1+(1-(O20/F20))*100%),IF(O20&gt;H20,(1+(1-(O20/H20))*100%))))</f>
        <v>1</v>
      </c>
      <c r="R20" s="433" t="str">
        <f t="shared" si="1"/>
        <v>4</v>
      </c>
      <c r="S20" s="801"/>
      <c r="T20" s="801"/>
      <c r="U20" s="801"/>
      <c r="V20" s="801"/>
      <c r="W20" s="433" t="str">
        <f>IF(R20="5","SANGAT BAIK",IF(R20="4","BAIK",IF(R20="3","CUKUP",IF(R20="2","KURANG",IF(R20="1","SANGAT KURANG")))))</f>
        <v>BAIK</v>
      </c>
      <c r="X20" s="801"/>
      <c r="Y20" s="804"/>
      <c r="Z20" s="804"/>
      <c r="AA20" s="792"/>
      <c r="AB20" s="174"/>
      <c r="AC20" s="174"/>
      <c r="AD20" s="172">
        <v>1</v>
      </c>
      <c r="AE20" s="169">
        <v>0</v>
      </c>
      <c r="AF20" s="175">
        <v>0.59</v>
      </c>
      <c r="AG20" s="171" t="s">
        <v>200</v>
      </c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</row>
    <row r="21" spans="1:48" ht="85.5" customHeight="1" thickBot="1">
      <c r="A21" s="793">
        <v>3</v>
      </c>
      <c r="B21" s="796" t="str">
        <f>'Contoh MPH BIDANG PKAP'!T14</f>
        <v>Laporan Evaluasi yang terintegrasi tersusun secara Lengkap</v>
      </c>
      <c r="C21" s="796" t="str">
        <f>'Contoh MPH BIDANG PKAP'!T16</f>
        <v>Bahan Laporan Evaluasi Kinerja yang terintegrasi tersusun secara lengkap</v>
      </c>
      <c r="D21" s="440" t="s">
        <v>167</v>
      </c>
      <c r="E21" s="425" t="s">
        <v>239</v>
      </c>
      <c r="F21" s="906">
        <v>7</v>
      </c>
      <c r="G21" s="907" t="s">
        <v>54</v>
      </c>
      <c r="H21" s="437">
        <v>9</v>
      </c>
      <c r="I21" s="437" t="s">
        <v>226</v>
      </c>
      <c r="J21" s="441" t="s">
        <v>179</v>
      </c>
      <c r="K21" s="442" t="s">
        <v>180</v>
      </c>
      <c r="L21" s="430" t="s">
        <v>181</v>
      </c>
      <c r="M21" s="430" t="s">
        <v>182</v>
      </c>
      <c r="N21" s="426" t="s">
        <v>193</v>
      </c>
      <c r="O21" s="436">
        <v>9</v>
      </c>
      <c r="P21" s="433" t="s">
        <v>0</v>
      </c>
      <c r="Q21" s="432">
        <f>IF(AND(O21&lt;=H21,O21&gt;=H21),$AE$17,IF(O21&lt;F21,(O21/F21),IF(O21&gt;F21,(O21/F21))))</f>
        <v>1</v>
      </c>
      <c r="R21" s="433" t="str">
        <f t="shared" ref="R21" si="2">IF(Q21&lt;=59%,"1",IF(Q21&lt;=79%,"2",IF(Q21&lt;=99%,"3",IF(Q21=100%,"4",IF(Q21&gt;100%,"5")))))</f>
        <v>4</v>
      </c>
      <c r="S21" s="799">
        <f>R21*R23</f>
        <v>16</v>
      </c>
      <c r="T21" s="799">
        <f>(R21+R23)/2</f>
        <v>4</v>
      </c>
      <c r="U21" s="799">
        <f>S21*T21</f>
        <v>64</v>
      </c>
      <c r="V21" s="799" t="e">
        <f>IF('[4]SIMULASI SKP JPT'!H17="sangat kurang","1",IF('[4]SIMULASI SKP JPT'!H17="kurang","5",IF('[4]SIMULASI SKP JPT'!H17="cukup","10",IF('[4]SIMULASI SKP JPT'!H17="baik","20","20"))))</f>
        <v>#REF!</v>
      </c>
      <c r="W21" s="433" t="str">
        <f t="shared" ref="W21" si="3">IF(R21="5","SANGAT BAIK",IF(R21="4","BAIK",IF(R21="3","CUKUP",IF(R21="2","KURANG",IF(R21="1","SANGAT KURANG")))))</f>
        <v>BAIK</v>
      </c>
      <c r="X21" s="799" t="str">
        <f t="shared" ref="X21" si="4">W21:W23</f>
        <v>BAIK</v>
      </c>
      <c r="Y21" s="802">
        <f>IF(X21="SANGAT BAIK",$AK$15,IF(X21="BAIK",$AK$16,IF(X21="CUKUP",$AK$17,IF(X21="KURANG",$AK$18,IF(X21="SANGAT KURANG",$AK$19)))))</f>
        <v>100</v>
      </c>
      <c r="Z21" s="802" t="s">
        <v>304</v>
      </c>
      <c r="AA21" s="790">
        <f>(80%*Y21)+95*20%</f>
        <v>99</v>
      </c>
      <c r="AC21" s="151"/>
      <c r="AD21" s="151"/>
      <c r="AE21" s="151"/>
      <c r="AF21" s="151"/>
      <c r="AG21" s="151"/>
      <c r="AH21" s="151"/>
      <c r="AI21" s="151"/>
      <c r="AJ21" s="151"/>
      <c r="AK21" s="151"/>
    </row>
    <row r="22" spans="1:48" ht="92.25" customHeight="1" thickBot="1">
      <c r="A22" s="794"/>
      <c r="B22" s="797"/>
      <c r="C22" s="797"/>
      <c r="D22" s="440" t="s">
        <v>178</v>
      </c>
      <c r="E22" s="425" t="s">
        <v>240</v>
      </c>
      <c r="F22" s="908">
        <v>0.9</v>
      </c>
      <c r="G22" s="909" t="s">
        <v>54</v>
      </c>
      <c r="H22" s="910">
        <v>1</v>
      </c>
      <c r="I22" s="437" t="s">
        <v>227</v>
      </c>
      <c r="J22" s="441"/>
      <c r="K22" s="442"/>
      <c r="L22" s="430"/>
      <c r="M22" s="430"/>
      <c r="N22" s="426"/>
      <c r="O22" s="904">
        <v>0.95</v>
      </c>
      <c r="P22" s="436" t="s">
        <v>0</v>
      </c>
      <c r="Q22" s="432">
        <f>IF(AND(O22&lt;=H22,O22&gt;=F22),$AE$17,IF(O22&lt;F22,(O22/F22),IF(O22&gt;H22,(O22/H22))))</f>
        <v>1</v>
      </c>
      <c r="R22" s="433"/>
      <c r="S22" s="800"/>
      <c r="T22" s="800"/>
      <c r="U22" s="800"/>
      <c r="V22" s="800"/>
      <c r="W22" s="433" t="str">
        <f>IF(R22=""," BAIK",IF(R22="4","BAIK",IF(R22="3","CUKUP",IF(R22="2","KURANG",IF(R22="1","SANGAT KURANG")))))</f>
        <v xml:space="preserve"> BAIK</v>
      </c>
      <c r="X22" s="800"/>
      <c r="Y22" s="803"/>
      <c r="Z22" s="803"/>
      <c r="AA22" s="791"/>
      <c r="AB22" s="173"/>
      <c r="AC22" s="151"/>
      <c r="AD22" s="777" t="s">
        <v>317</v>
      </c>
      <c r="AE22" s="778"/>
      <c r="AF22" s="779"/>
      <c r="AG22" s="151"/>
      <c r="AH22" s="786" t="s">
        <v>326</v>
      </c>
      <c r="AI22" s="786"/>
      <c r="AJ22" s="786"/>
      <c r="AK22" s="151"/>
    </row>
    <row r="23" spans="1:48" ht="83.25" customHeight="1" thickBot="1">
      <c r="A23" s="795"/>
      <c r="B23" s="798"/>
      <c r="C23" s="798"/>
      <c r="D23" s="440" t="s">
        <v>185</v>
      </c>
      <c r="E23" s="425" t="s">
        <v>241</v>
      </c>
      <c r="F23" s="911">
        <v>5</v>
      </c>
      <c r="G23" s="909" t="s">
        <v>54</v>
      </c>
      <c r="H23" s="912">
        <v>6</v>
      </c>
      <c r="I23" s="437" t="s">
        <v>186</v>
      </c>
      <c r="J23" s="427" t="s">
        <v>195</v>
      </c>
      <c r="K23" s="438" t="s">
        <v>196</v>
      </c>
      <c r="L23" s="443" t="s">
        <v>197</v>
      </c>
      <c r="M23" s="430" t="s">
        <v>198</v>
      </c>
      <c r="N23" s="426" t="s">
        <v>199</v>
      </c>
      <c r="O23" s="905">
        <v>6</v>
      </c>
      <c r="P23" s="444" t="s">
        <v>232</v>
      </c>
      <c r="Q23" s="432">
        <f>IF(AND(O23&lt;=H23,O23&gt;=F23),$AE$17,IF(O23&lt;F23,(1+(1-(O23/F23))*100%),IF(O23&gt;H23,(1+(1-(O23/H23))*100%))))</f>
        <v>1</v>
      </c>
      <c r="R23" s="433" t="str">
        <f t="shared" ref="R23:R24" si="5">IF(Q23&lt;=59%,"1",IF(Q23&lt;=79%,"2",IF(Q23&lt;=99%,"3",IF(Q23=100%,"4",IF(Q23&gt;100%,"5")))))</f>
        <v>4</v>
      </c>
      <c r="S23" s="801"/>
      <c r="T23" s="801"/>
      <c r="U23" s="801"/>
      <c r="V23" s="801"/>
      <c r="W23" s="433" t="str">
        <f>IF(R23="5","SANGAT BAIK",IF(R23="4","BAIK",IF(R23="3","CUKUP",IF(R23="2","KURANG",IF(R23="1","SANGAT KURANG")))))</f>
        <v>BAIK</v>
      </c>
      <c r="X23" s="801"/>
      <c r="Y23" s="804"/>
      <c r="Z23" s="804"/>
      <c r="AA23" s="792"/>
      <c r="AB23" s="174"/>
      <c r="AC23" s="151"/>
      <c r="AD23" s="780"/>
      <c r="AE23" s="781"/>
      <c r="AF23" s="782"/>
      <c r="AG23" s="151"/>
      <c r="AH23" s="786"/>
      <c r="AI23" s="786"/>
      <c r="AJ23" s="786"/>
      <c r="AK23" s="151"/>
    </row>
    <row r="24" spans="1:48" ht="85.5" customHeight="1" thickBot="1">
      <c r="A24" s="793">
        <v>4</v>
      </c>
      <c r="B24" s="796" t="str">
        <f>'Contoh MPH BIDANG PKAP'!U14</f>
        <v xml:space="preserve">Laporan Evaluasi Penilaian Kinerja PNS tersusun Secara Lengkap dan Komprehensif </v>
      </c>
      <c r="C24" s="796" t="str">
        <f>'Contoh MPH BIDANG PKAP'!U16</f>
        <v>Bahan Laporan SKP PNS terhimpun secara Lengkap</v>
      </c>
      <c r="D24" s="440" t="s">
        <v>167</v>
      </c>
      <c r="E24" s="425" t="s">
        <v>239</v>
      </c>
      <c r="F24" s="906">
        <v>7</v>
      </c>
      <c r="G24" s="907" t="s">
        <v>54</v>
      </c>
      <c r="H24" s="437">
        <v>9</v>
      </c>
      <c r="I24" s="437" t="s">
        <v>226</v>
      </c>
      <c r="J24" s="441" t="s">
        <v>179</v>
      </c>
      <c r="K24" s="442" t="s">
        <v>180</v>
      </c>
      <c r="L24" s="430" t="s">
        <v>181</v>
      </c>
      <c r="M24" s="430" t="s">
        <v>182</v>
      </c>
      <c r="N24" s="426" t="s">
        <v>193</v>
      </c>
      <c r="O24" s="436">
        <v>9</v>
      </c>
      <c r="P24" s="433" t="s">
        <v>0</v>
      </c>
      <c r="Q24" s="432">
        <f>IF(AND(O24&lt;=H24,O24&gt;=H24),$AE$17,IF(O24&lt;F24,(O24/F24),IF(O24&gt;F24,(O24/F24))))</f>
        <v>1</v>
      </c>
      <c r="R24" s="433" t="str">
        <f t="shared" si="5"/>
        <v>4</v>
      </c>
      <c r="S24" s="799">
        <f>R24*R26</f>
        <v>16</v>
      </c>
      <c r="T24" s="799">
        <f>(R24+R26)/2</f>
        <v>4</v>
      </c>
      <c r="U24" s="799">
        <f>S24*T24</f>
        <v>64</v>
      </c>
      <c r="V24" s="799" t="e">
        <f>IF('[4]SIMULASI SKP JPT'!H20="sangat kurang","1",IF('[4]SIMULASI SKP JPT'!H20="kurang","5",IF('[4]SIMULASI SKP JPT'!H20="cukup","10",IF('[4]SIMULASI SKP JPT'!H20="baik","20","20"))))</f>
        <v>#REF!</v>
      </c>
      <c r="W24" s="433" t="str">
        <f t="shared" ref="W24" si="6">IF(R24="5","SANGAT BAIK",IF(R24="4","BAIK",IF(R24="3","CUKUP",IF(R24="2","KURANG",IF(R24="1","SANGAT KURANG")))))</f>
        <v>BAIK</v>
      </c>
      <c r="X24" s="799" t="str">
        <f t="shared" ref="X24" si="7">W24:W26</f>
        <v>BAIK</v>
      </c>
      <c r="Y24" s="802">
        <f>IF(X24="SANGAT BAIK",$AK$15,IF(X24="BAIK",$AK$16,IF(X24="CUKUP",$AK$17,IF(X24="KURANG",$AK$18,IF(X24="SANGAT KURANG",$AK$19)))))</f>
        <v>100</v>
      </c>
      <c r="Z24" s="802" t="s">
        <v>304</v>
      </c>
      <c r="AA24" s="790">
        <f>(80%*Y24)+100*20%</f>
        <v>100</v>
      </c>
      <c r="AC24" s="151"/>
      <c r="AD24" s="780"/>
      <c r="AE24" s="781"/>
      <c r="AF24" s="782"/>
      <c r="AG24" s="151"/>
      <c r="AH24" s="786"/>
      <c r="AI24" s="786"/>
      <c r="AJ24" s="786"/>
      <c r="AK24" s="151"/>
    </row>
    <row r="25" spans="1:48" ht="92.25" customHeight="1" thickBot="1">
      <c r="A25" s="794"/>
      <c r="B25" s="797"/>
      <c r="C25" s="797"/>
      <c r="D25" s="440" t="s">
        <v>178</v>
      </c>
      <c r="E25" s="425" t="s">
        <v>240</v>
      </c>
      <c r="F25" s="908">
        <v>0.9</v>
      </c>
      <c r="G25" s="909" t="s">
        <v>54</v>
      </c>
      <c r="H25" s="910">
        <v>1</v>
      </c>
      <c r="I25" s="437" t="s">
        <v>227</v>
      </c>
      <c r="J25" s="441"/>
      <c r="K25" s="442"/>
      <c r="L25" s="430"/>
      <c r="M25" s="430"/>
      <c r="N25" s="426"/>
      <c r="O25" s="904">
        <v>0.94</v>
      </c>
      <c r="P25" s="436" t="s">
        <v>0</v>
      </c>
      <c r="Q25" s="432">
        <f>IF(AND(O25&lt;=H25,O25&gt;=F25),$AE$17,IF(O25&lt;F25,(O25/F25),IF(O25&gt;H25,(O25/H25))))</f>
        <v>1</v>
      </c>
      <c r="R25" s="433"/>
      <c r="S25" s="800"/>
      <c r="T25" s="800"/>
      <c r="U25" s="800"/>
      <c r="V25" s="800"/>
      <c r="W25" s="433" t="str">
        <f>IF(R25=""," BAIK",IF(R25="4","BAIK",IF(R25="3","CUKUP",IF(R25="2","KURANG",IF(R25="1","SANGAT KURANG")))))</f>
        <v xml:space="preserve"> BAIK</v>
      </c>
      <c r="X25" s="800"/>
      <c r="Y25" s="803"/>
      <c r="Z25" s="803"/>
      <c r="AA25" s="791"/>
      <c r="AB25" s="173"/>
      <c r="AC25" s="151"/>
      <c r="AD25" s="780"/>
      <c r="AE25" s="781"/>
      <c r="AF25" s="782"/>
      <c r="AG25" s="151"/>
      <c r="AH25" s="151"/>
      <c r="AI25" s="151"/>
      <c r="AJ25" s="151"/>
      <c r="AK25" s="151"/>
    </row>
    <row r="26" spans="1:48" ht="83.25" customHeight="1" thickBot="1">
      <c r="A26" s="795"/>
      <c r="B26" s="798"/>
      <c r="C26" s="798"/>
      <c r="D26" s="440" t="s">
        <v>185</v>
      </c>
      <c r="E26" s="425" t="s">
        <v>241</v>
      </c>
      <c r="F26" s="906">
        <v>5</v>
      </c>
      <c r="G26" s="907" t="s">
        <v>54</v>
      </c>
      <c r="H26" s="437">
        <v>6</v>
      </c>
      <c r="I26" s="437" t="s">
        <v>186</v>
      </c>
      <c r="J26" s="427" t="s">
        <v>195</v>
      </c>
      <c r="K26" s="438" t="s">
        <v>196</v>
      </c>
      <c r="L26" s="443" t="s">
        <v>197</v>
      </c>
      <c r="M26" s="430" t="s">
        <v>198</v>
      </c>
      <c r="N26" s="426" t="s">
        <v>199</v>
      </c>
      <c r="O26" s="905">
        <v>6</v>
      </c>
      <c r="P26" s="444" t="s">
        <v>232</v>
      </c>
      <c r="Q26" s="432">
        <f>IF(AND(O26&lt;=H26,O26&gt;=F26),$AE$17,IF(O26&lt;F26,(1+(1-(O26/F26))*100%),IF(O26&gt;H26,(1+(1-(O26/H26))*100%))))</f>
        <v>1</v>
      </c>
      <c r="R26" s="433" t="str">
        <f t="shared" ref="R26:R27" si="8">IF(Q26&lt;=59%,"1",IF(Q26&lt;=79%,"2",IF(Q26&lt;=99%,"3",IF(Q26=100%,"4",IF(Q26&gt;100%,"5")))))</f>
        <v>4</v>
      </c>
      <c r="S26" s="801"/>
      <c r="T26" s="801"/>
      <c r="U26" s="801"/>
      <c r="V26" s="801"/>
      <c r="W26" s="433" t="str">
        <f>IF(R26="5","SANGAT BAIK",IF(R26="4","BAIK",IF(R26="3","CUKUP",IF(R26="2","KURANG",IF(R26="1","SANGAT KURANG")))))</f>
        <v>BAIK</v>
      </c>
      <c r="X26" s="801"/>
      <c r="Y26" s="804"/>
      <c r="Z26" s="804"/>
      <c r="AA26" s="792"/>
      <c r="AB26" s="174"/>
      <c r="AC26" s="151"/>
      <c r="AD26" s="780"/>
      <c r="AE26" s="781"/>
      <c r="AF26" s="782"/>
      <c r="AG26" s="151"/>
      <c r="AH26" s="151"/>
      <c r="AI26" s="151"/>
      <c r="AJ26" s="151"/>
      <c r="AK26" s="151"/>
    </row>
    <row r="27" spans="1:48" ht="85.5" customHeight="1" thickBot="1">
      <c r="A27" s="793"/>
      <c r="B27" s="796"/>
      <c r="C27" s="796" t="str">
        <f>'Contoh MPH BIDANG PKAP'!U17</f>
        <v>Bahan Laporan P2KP PNS Terhimpun Secara Lengkap</v>
      </c>
      <c r="D27" s="440" t="s">
        <v>167</v>
      </c>
      <c r="E27" s="425" t="s">
        <v>239</v>
      </c>
      <c r="F27" s="906">
        <v>7</v>
      </c>
      <c r="G27" s="907" t="s">
        <v>54</v>
      </c>
      <c r="H27" s="437">
        <v>9</v>
      </c>
      <c r="I27" s="437" t="s">
        <v>226</v>
      </c>
      <c r="J27" s="441" t="s">
        <v>179</v>
      </c>
      <c r="K27" s="442" t="s">
        <v>180</v>
      </c>
      <c r="L27" s="430" t="s">
        <v>181</v>
      </c>
      <c r="M27" s="430" t="s">
        <v>182</v>
      </c>
      <c r="N27" s="426" t="s">
        <v>193</v>
      </c>
      <c r="O27" s="436">
        <v>9</v>
      </c>
      <c r="P27" s="433" t="s">
        <v>0</v>
      </c>
      <c r="Q27" s="432">
        <f>IF(AND(O27&lt;=H27,O27&gt;=H27),$AE$17,IF(O27&lt;F27,(O27/F27),IF(O27&gt;F27,(O27/F27))))</f>
        <v>1</v>
      </c>
      <c r="R27" s="433" t="str">
        <f t="shared" si="8"/>
        <v>4</v>
      </c>
      <c r="S27" s="799">
        <f>R27*R29</f>
        <v>16</v>
      </c>
      <c r="T27" s="799">
        <f>(R27+R29)/2</f>
        <v>4</v>
      </c>
      <c r="U27" s="799">
        <f>S27*T27</f>
        <v>64</v>
      </c>
      <c r="V27" s="799" t="e">
        <f>IF('[4]SIMULASI SKP JPT'!H23="sangat kurang","1",IF('[4]SIMULASI SKP JPT'!H23="kurang","5",IF('[4]SIMULASI SKP JPT'!H23="cukup","10",IF('[4]SIMULASI SKP JPT'!H23="baik","20","20"))))</f>
        <v>#REF!</v>
      </c>
      <c r="W27" s="433" t="str">
        <f t="shared" ref="W27" si="9">IF(R27="5","SANGAT BAIK",IF(R27="4","BAIK",IF(R27="3","CUKUP",IF(R27="2","KURANG",IF(R27="1","SANGAT KURANG")))))</f>
        <v>BAIK</v>
      </c>
      <c r="X27" s="799" t="str">
        <f t="shared" ref="X27" si="10">W27:W29</f>
        <v>BAIK</v>
      </c>
      <c r="Y27" s="802">
        <f>IF(X27="SANGAT BAIK",$AK$15,IF(X27="BAIK",$AK$16,IF(X27="CUKUP",$AK$17,IF(X27="KURANG",$AK$18,IF(X27="SANGAT KURANG",$AK$19)))))</f>
        <v>100</v>
      </c>
      <c r="Z27" s="802" t="s">
        <v>304</v>
      </c>
      <c r="AA27" s="790">
        <f>(80%*Y27)+100*20%</f>
        <v>100</v>
      </c>
      <c r="AC27" s="151"/>
      <c r="AD27" s="783"/>
      <c r="AE27" s="784"/>
      <c r="AF27" s="785"/>
      <c r="AG27" s="151"/>
      <c r="AH27" s="151"/>
      <c r="AI27" s="151"/>
      <c r="AJ27" s="151"/>
      <c r="AK27" s="151"/>
    </row>
    <row r="28" spans="1:48" ht="92.25" customHeight="1" thickBot="1">
      <c r="A28" s="794"/>
      <c r="B28" s="797"/>
      <c r="C28" s="797"/>
      <c r="D28" s="440" t="s">
        <v>178</v>
      </c>
      <c r="E28" s="425" t="s">
        <v>240</v>
      </c>
      <c r="F28" s="908">
        <v>0.9</v>
      </c>
      <c r="G28" s="909" t="s">
        <v>54</v>
      </c>
      <c r="H28" s="910">
        <v>1</v>
      </c>
      <c r="I28" s="437" t="s">
        <v>227</v>
      </c>
      <c r="J28" s="441"/>
      <c r="K28" s="442"/>
      <c r="L28" s="430"/>
      <c r="M28" s="430"/>
      <c r="N28" s="426"/>
      <c r="O28" s="904">
        <v>0.98</v>
      </c>
      <c r="P28" s="436" t="s">
        <v>0</v>
      </c>
      <c r="Q28" s="432">
        <f>IF(AND(O28&lt;=H28,O28&gt;=F28),$AE$17,IF(O28&lt;F28,(O28/F28),IF(O28&gt;H28,(O28/H28))))</f>
        <v>1</v>
      </c>
      <c r="R28" s="433"/>
      <c r="S28" s="800"/>
      <c r="T28" s="800"/>
      <c r="U28" s="800"/>
      <c r="V28" s="800"/>
      <c r="W28" s="433" t="str">
        <f>IF(R28=""," BAIK",IF(R28="4","BAIK",IF(R28="3","CUKUP",IF(R28="2","KURANG",IF(R28="1","SANGAT KURANG")))))</f>
        <v xml:space="preserve"> BAIK</v>
      </c>
      <c r="X28" s="800"/>
      <c r="Y28" s="803"/>
      <c r="Z28" s="803"/>
      <c r="AA28" s="791"/>
      <c r="AB28" s="173"/>
      <c r="AC28" s="151"/>
      <c r="AD28" s="151"/>
      <c r="AE28" s="151"/>
      <c r="AF28" s="151"/>
      <c r="AG28" s="151"/>
      <c r="AH28" s="151"/>
      <c r="AI28" s="151"/>
      <c r="AJ28" s="151"/>
      <c r="AK28" s="151"/>
    </row>
    <row r="29" spans="1:48" ht="83.25" customHeight="1" thickBot="1">
      <c r="A29" s="795"/>
      <c r="B29" s="798"/>
      <c r="C29" s="798"/>
      <c r="D29" s="440" t="s">
        <v>185</v>
      </c>
      <c r="E29" s="425" t="s">
        <v>241</v>
      </c>
      <c r="F29" s="906">
        <v>5</v>
      </c>
      <c r="G29" s="907" t="s">
        <v>54</v>
      </c>
      <c r="H29" s="437">
        <v>6</v>
      </c>
      <c r="I29" s="437" t="s">
        <v>186</v>
      </c>
      <c r="J29" s="427" t="s">
        <v>195</v>
      </c>
      <c r="K29" s="438" t="s">
        <v>196</v>
      </c>
      <c r="L29" s="443" t="s">
        <v>197</v>
      </c>
      <c r="M29" s="430" t="s">
        <v>198</v>
      </c>
      <c r="N29" s="426" t="s">
        <v>199</v>
      </c>
      <c r="O29" s="905">
        <v>6</v>
      </c>
      <c r="P29" s="444" t="s">
        <v>232</v>
      </c>
      <c r="Q29" s="432">
        <f>IF(AND(O29&lt;=H29,O29&gt;=F29),$AE$17,IF(O29&lt;F29,(1+(1-(O29/F29))*100%),IF(O29&gt;H29,(1+(1-(O29/H29))*100%))))</f>
        <v>1</v>
      </c>
      <c r="R29" s="433" t="str">
        <f t="shared" ref="R29:R30" si="11">IF(Q29&lt;=59%,"1",IF(Q29&lt;=79%,"2",IF(Q29&lt;=99%,"3",IF(Q29=100%,"4",IF(Q29&gt;100%,"5")))))</f>
        <v>4</v>
      </c>
      <c r="S29" s="801"/>
      <c r="T29" s="801"/>
      <c r="U29" s="801"/>
      <c r="V29" s="801"/>
      <c r="W29" s="433" t="str">
        <f>IF(R29="5","SANGAT BAIK",IF(R29="4","BAIK",IF(R29="3","CUKUP",IF(R29="2","KURANG",IF(R29="1","SANGAT KURANG")))))</f>
        <v>BAIK</v>
      </c>
      <c r="X29" s="801"/>
      <c r="Y29" s="804"/>
      <c r="Z29" s="804"/>
      <c r="AA29" s="792"/>
      <c r="AB29" s="174"/>
      <c r="AC29" s="151"/>
      <c r="AG29" s="151"/>
      <c r="AH29" s="151"/>
      <c r="AI29" s="151"/>
      <c r="AJ29" s="151"/>
      <c r="AK29" s="151"/>
    </row>
    <row r="30" spans="1:48" ht="85.5" customHeight="1" thickBot="1">
      <c r="A30" s="793"/>
      <c r="B30" s="796"/>
      <c r="C30" s="796" t="str">
        <f>'Contoh MPH BIDANG PKAP'!U18</f>
        <v>Bahan Laporan SKP dan P2KP terhimpun Secara Lengkap Melalui Aplikasi Penilaian Kinerja</v>
      </c>
      <c r="D30" s="440" t="s">
        <v>167</v>
      </c>
      <c r="E30" s="425" t="s">
        <v>239</v>
      </c>
      <c r="F30" s="906">
        <v>7</v>
      </c>
      <c r="G30" s="907" t="s">
        <v>54</v>
      </c>
      <c r="H30" s="437">
        <v>9</v>
      </c>
      <c r="I30" s="437" t="s">
        <v>226</v>
      </c>
      <c r="J30" s="441" t="s">
        <v>179</v>
      </c>
      <c r="K30" s="442" t="s">
        <v>180</v>
      </c>
      <c r="L30" s="430" t="s">
        <v>181</v>
      </c>
      <c r="M30" s="430" t="s">
        <v>182</v>
      </c>
      <c r="N30" s="426" t="s">
        <v>193</v>
      </c>
      <c r="O30" s="436">
        <v>9</v>
      </c>
      <c r="P30" s="433" t="s">
        <v>0</v>
      </c>
      <c r="Q30" s="432">
        <f>IF(AND(O30&lt;=H30,O30&gt;=H30),$AE$17,IF(O30&lt;F30,(O30/F30),IF(O30&gt;F30,(O30/F30))))</f>
        <v>1</v>
      </c>
      <c r="R30" s="433" t="str">
        <f t="shared" si="11"/>
        <v>4</v>
      </c>
      <c r="S30" s="799">
        <f>R30*R32</f>
        <v>16</v>
      </c>
      <c r="T30" s="799">
        <f>(R30+R32)/2</f>
        <v>4</v>
      </c>
      <c r="U30" s="799">
        <f>S30*T30</f>
        <v>64</v>
      </c>
      <c r="V30" s="799" t="e">
        <f>IF('[4]SIMULASI SKP JPT'!H26="sangat kurang","1",IF('[4]SIMULASI SKP JPT'!H26="kurang","5",IF('[4]SIMULASI SKP JPT'!H26="cukup","10",IF('[4]SIMULASI SKP JPT'!H26="baik","20","20"))))</f>
        <v>#REF!</v>
      </c>
      <c r="W30" s="433" t="str">
        <f t="shared" ref="W30" si="12">IF(R30="5","SANGAT BAIK",IF(R30="4","BAIK",IF(R30="3","CUKUP",IF(R30="2","KURANG",IF(R30="1","SANGAT KURANG")))))</f>
        <v>BAIK</v>
      </c>
      <c r="X30" s="799" t="str">
        <f t="shared" ref="X30" si="13">W30:W32</f>
        <v>BAIK</v>
      </c>
      <c r="Y30" s="802">
        <f>IF(X30="SANGAT BAIK",$AK$15,IF(X30="BAIK",$AK$16,IF(X30="CUKUP",$AK$17,IF(X30="KURANG",$AK$18,IF(X30="SANGAT KURANG",$AK$19)))))</f>
        <v>100</v>
      </c>
      <c r="Z30" s="802" t="s">
        <v>304</v>
      </c>
      <c r="AA30" s="790">
        <f>(80%*Y30)+100*20%</f>
        <v>100</v>
      </c>
      <c r="AC30" s="151"/>
      <c r="AG30" s="151"/>
      <c r="AH30" s="151"/>
      <c r="AI30" s="151"/>
      <c r="AJ30" s="151"/>
      <c r="AK30" s="151"/>
    </row>
    <row r="31" spans="1:48" ht="92.25" customHeight="1" thickBot="1">
      <c r="A31" s="794"/>
      <c r="B31" s="797"/>
      <c r="C31" s="797"/>
      <c r="D31" s="440" t="s">
        <v>178</v>
      </c>
      <c r="E31" s="425" t="s">
        <v>240</v>
      </c>
      <c r="F31" s="908">
        <v>0.9</v>
      </c>
      <c r="G31" s="909" t="s">
        <v>54</v>
      </c>
      <c r="H31" s="910">
        <v>1</v>
      </c>
      <c r="I31" s="437" t="s">
        <v>227</v>
      </c>
      <c r="J31" s="441"/>
      <c r="K31" s="442"/>
      <c r="L31" s="430"/>
      <c r="M31" s="430"/>
      <c r="N31" s="426"/>
      <c r="O31" s="904">
        <v>0.97</v>
      </c>
      <c r="P31" s="436" t="s">
        <v>0</v>
      </c>
      <c r="Q31" s="432">
        <f>IF(AND(O31&lt;=H31,O31&gt;=F31),$AE$17,IF(O31&lt;F31,(O31/F31),IF(O31&gt;H31,(O31/H31))))</f>
        <v>1</v>
      </c>
      <c r="R31" s="433"/>
      <c r="S31" s="800"/>
      <c r="T31" s="800"/>
      <c r="U31" s="800"/>
      <c r="V31" s="800"/>
      <c r="W31" s="433" t="str">
        <f>IF(R31="","BAIK",IF(R31="4","BAIK",IF(R31="3","CUKUP",IF(R31="2","KURANG",IF(R31="1","SANGAT KURANG")))))</f>
        <v>BAIK</v>
      </c>
      <c r="X31" s="800"/>
      <c r="Y31" s="803"/>
      <c r="Z31" s="803"/>
      <c r="AA31" s="791"/>
      <c r="AB31" s="173"/>
      <c r="AC31" s="151"/>
      <c r="AG31" s="151"/>
      <c r="AH31" s="151"/>
      <c r="AI31" s="151"/>
      <c r="AJ31" s="151"/>
      <c r="AK31" s="151"/>
    </row>
    <row r="32" spans="1:48" ht="83.25" customHeight="1" thickBot="1">
      <c r="A32" s="795"/>
      <c r="B32" s="798"/>
      <c r="C32" s="798"/>
      <c r="D32" s="440" t="s">
        <v>185</v>
      </c>
      <c r="E32" s="425" t="s">
        <v>241</v>
      </c>
      <c r="F32" s="906">
        <v>5</v>
      </c>
      <c r="G32" s="907" t="s">
        <v>54</v>
      </c>
      <c r="H32" s="437">
        <v>6</v>
      </c>
      <c r="I32" s="437" t="s">
        <v>186</v>
      </c>
      <c r="J32" s="427" t="s">
        <v>195</v>
      </c>
      <c r="K32" s="438" t="s">
        <v>196</v>
      </c>
      <c r="L32" s="443" t="s">
        <v>197</v>
      </c>
      <c r="M32" s="430" t="s">
        <v>198</v>
      </c>
      <c r="N32" s="426" t="s">
        <v>199</v>
      </c>
      <c r="O32" s="905">
        <v>6</v>
      </c>
      <c r="P32" s="444" t="s">
        <v>232</v>
      </c>
      <c r="Q32" s="432">
        <f>IF(AND(O32&lt;=H32,O32&gt;=F32),$AE$17,IF(O32&lt;F32,(1+(1-(O32/F32))*100%),IF(O32&gt;H32,(1+(1-(O32/H32))*100%))))</f>
        <v>1</v>
      </c>
      <c r="R32" s="433" t="str">
        <f t="shared" ref="R32" si="14">IF(Q32&lt;=59%,"1",IF(Q32&lt;=79%,"2",IF(Q32&lt;=99%,"3",IF(Q32=100%,"4",IF(Q32&gt;100%,"5")))))</f>
        <v>4</v>
      </c>
      <c r="S32" s="801"/>
      <c r="T32" s="801"/>
      <c r="U32" s="801"/>
      <c r="V32" s="801"/>
      <c r="W32" s="433" t="str">
        <f>IF(R32="5","SANGAT BAIK",IF(R32="4","BAIK",IF(R32="3","CUKUP",IF(R32="2","KURANG",IF(R32="1","SANGAT KURANG")))))</f>
        <v>BAIK</v>
      </c>
      <c r="X32" s="801"/>
      <c r="Y32" s="804"/>
      <c r="Z32" s="804"/>
      <c r="AA32" s="792"/>
      <c r="AB32" s="174"/>
      <c r="AC32" s="151"/>
      <c r="AD32" s="151"/>
      <c r="AE32" s="151"/>
      <c r="AF32" s="151"/>
      <c r="AG32" s="151"/>
      <c r="AH32" s="151"/>
      <c r="AI32" s="151"/>
      <c r="AJ32" s="151"/>
      <c r="AK32" s="151"/>
    </row>
    <row r="33" spans="1:48" ht="22.5" customHeight="1" thickBot="1">
      <c r="A33" s="787" t="s">
        <v>101</v>
      </c>
      <c r="B33" s="787"/>
      <c r="C33" s="787"/>
      <c r="D33" s="787"/>
      <c r="E33" s="787"/>
      <c r="F33" s="787"/>
      <c r="G33" s="787"/>
      <c r="H33" s="787"/>
      <c r="I33" s="787"/>
      <c r="J33" s="787"/>
      <c r="K33" s="787"/>
      <c r="L33" s="787"/>
      <c r="M33" s="787"/>
      <c r="N33" s="787"/>
      <c r="O33" s="787"/>
      <c r="P33" s="787"/>
      <c r="Q33" s="787"/>
      <c r="R33" s="787"/>
      <c r="S33" s="787"/>
      <c r="T33" s="787"/>
      <c r="U33" s="787"/>
      <c r="V33" s="787"/>
      <c r="W33" s="787"/>
      <c r="X33" s="787"/>
      <c r="Y33" s="445"/>
      <c r="Z33" s="445"/>
      <c r="AA33" s="446">
        <f>AVERAGE(AA14:AA32)</f>
        <v>99.933333333333337</v>
      </c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</row>
    <row r="34" spans="1:48" ht="22.5" customHeight="1" thickBot="1">
      <c r="A34" s="787" t="s">
        <v>132</v>
      </c>
      <c r="B34" s="787"/>
      <c r="C34" s="787"/>
      <c r="D34" s="787"/>
      <c r="E34" s="787"/>
      <c r="F34" s="787"/>
      <c r="G34" s="787"/>
      <c r="H34" s="787"/>
      <c r="I34" s="787"/>
      <c r="J34" s="787"/>
      <c r="K34" s="787"/>
      <c r="L34" s="787"/>
      <c r="M34" s="787"/>
      <c r="N34" s="787"/>
      <c r="O34" s="787"/>
      <c r="P34" s="787"/>
      <c r="Q34" s="787"/>
      <c r="R34" s="787"/>
      <c r="S34" s="787"/>
      <c r="T34" s="787"/>
      <c r="U34" s="787"/>
      <c r="V34" s="787"/>
      <c r="W34" s="787"/>
      <c r="X34" s="787"/>
      <c r="Y34" s="445"/>
      <c r="Z34" s="445"/>
      <c r="AA34" s="446" t="s">
        <v>184</v>
      </c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</row>
    <row r="35" spans="1:48">
      <c r="A35" s="447"/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</row>
    <row r="36" spans="1:48" ht="18">
      <c r="A36" s="447"/>
      <c r="B36" s="447"/>
      <c r="C36" s="447"/>
      <c r="D36" s="447"/>
      <c r="E36" s="447"/>
      <c r="F36" s="447"/>
      <c r="G36" s="447"/>
      <c r="H36" s="447"/>
      <c r="I36" s="447"/>
      <c r="J36" s="448"/>
      <c r="K36" s="448"/>
      <c r="L36" s="448"/>
      <c r="M36" s="448"/>
      <c r="N36" s="448"/>
      <c r="O36" s="448"/>
      <c r="P36" s="776" t="s">
        <v>228</v>
      </c>
      <c r="Q36" s="776"/>
      <c r="R36" s="776"/>
      <c r="S36" s="776"/>
      <c r="T36" s="776"/>
      <c r="U36" s="776"/>
      <c r="V36" s="776"/>
      <c r="W36" s="776"/>
      <c r="X36" s="776"/>
      <c r="Y36" s="447"/>
      <c r="Z36" s="447"/>
      <c r="AA36" s="447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</row>
    <row r="37" spans="1:48" ht="18">
      <c r="A37" s="447"/>
      <c r="B37" s="447"/>
      <c r="C37" s="449"/>
      <c r="D37" s="447"/>
      <c r="E37" s="448"/>
      <c r="F37" s="447"/>
      <c r="G37" s="447"/>
      <c r="H37" s="447"/>
      <c r="I37" s="447"/>
      <c r="J37" s="448"/>
      <c r="K37" s="448"/>
      <c r="L37" s="448"/>
      <c r="M37" s="448"/>
      <c r="N37" s="448"/>
      <c r="O37" s="448"/>
      <c r="P37" s="776" t="str">
        <f>F5</f>
        <v>PEJABAT PENILAI KINERJA</v>
      </c>
      <c r="Q37" s="776"/>
      <c r="R37" s="776"/>
      <c r="S37" s="776"/>
      <c r="T37" s="776"/>
      <c r="U37" s="776"/>
      <c r="V37" s="776"/>
      <c r="W37" s="776"/>
      <c r="X37" s="776"/>
      <c r="Y37" s="447"/>
      <c r="Z37" s="447"/>
      <c r="AA37" s="447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</row>
    <row r="38" spans="1:48" ht="18">
      <c r="C38" s="179"/>
      <c r="P38" s="220"/>
      <c r="Q38" s="220"/>
      <c r="R38" s="220"/>
      <c r="S38" s="220"/>
      <c r="T38" s="220"/>
      <c r="U38" s="220"/>
      <c r="V38" s="220"/>
      <c r="W38" s="220"/>
      <c r="X38" s="220"/>
      <c r="AO38" s="151"/>
      <c r="AP38" s="151"/>
      <c r="AQ38" s="151"/>
      <c r="AR38" s="151"/>
      <c r="AS38" s="151"/>
      <c r="AT38" s="151"/>
      <c r="AU38" s="151"/>
      <c r="AV38" s="151"/>
    </row>
    <row r="39" spans="1:48" ht="18">
      <c r="C39" s="179"/>
      <c r="P39" s="179"/>
      <c r="Q39" s="179"/>
      <c r="R39" s="179"/>
      <c r="S39" s="179"/>
      <c r="T39" s="179"/>
      <c r="U39" s="179"/>
      <c r="V39" s="179"/>
      <c r="W39" s="179"/>
      <c r="X39" s="179"/>
    </row>
    <row r="40" spans="1:48" ht="18">
      <c r="C40" s="179"/>
      <c r="P40" s="179"/>
      <c r="Q40" s="179"/>
      <c r="R40" s="179"/>
      <c r="S40" s="179"/>
      <c r="T40" s="179"/>
      <c r="U40" s="179"/>
      <c r="V40" s="179"/>
      <c r="W40" s="179"/>
      <c r="X40" s="179"/>
    </row>
    <row r="41" spans="1:48" ht="18">
      <c r="C41" s="180"/>
      <c r="E41" s="176"/>
      <c r="J41" s="176"/>
      <c r="K41" s="176"/>
      <c r="L41" s="176"/>
      <c r="M41" s="176"/>
      <c r="N41" s="176"/>
      <c r="O41" s="176"/>
      <c r="P41" s="788" t="str">
        <f>O6</f>
        <v>NAMA PEJABAT PENILAI KINERJA 6</v>
      </c>
      <c r="Q41" s="788"/>
      <c r="R41" s="788"/>
      <c r="S41" s="788"/>
      <c r="T41" s="788"/>
      <c r="U41" s="788"/>
      <c r="V41" s="788"/>
      <c r="W41" s="788"/>
      <c r="X41" s="788"/>
    </row>
    <row r="42" spans="1:48" ht="18">
      <c r="C42" s="181"/>
      <c r="E42" s="176"/>
      <c r="J42" s="176"/>
      <c r="K42" s="176"/>
      <c r="L42" s="176"/>
      <c r="M42" s="176"/>
      <c r="N42" s="176"/>
      <c r="O42" s="176"/>
      <c r="P42" s="789" t="str">
        <f>O7</f>
        <v>NIP PEJABAT PENILAI KINERJA 7</v>
      </c>
      <c r="Q42" s="789"/>
      <c r="R42" s="789"/>
      <c r="S42" s="789"/>
      <c r="T42" s="789"/>
      <c r="U42" s="789"/>
      <c r="V42" s="789"/>
      <c r="W42" s="789"/>
      <c r="X42" s="789"/>
    </row>
  </sheetData>
  <mergeCells count="116">
    <mergeCell ref="X12:X13"/>
    <mergeCell ref="Y12:Y13"/>
    <mergeCell ref="Z12:Z13"/>
    <mergeCell ref="X15:X17"/>
    <mergeCell ref="Y15:Y17"/>
    <mergeCell ref="Z15:Z17"/>
    <mergeCell ref="C18:C20"/>
    <mergeCell ref="S21:S23"/>
    <mergeCell ref="T21:T23"/>
    <mergeCell ref="C11:C13"/>
    <mergeCell ref="D11:D13"/>
    <mergeCell ref="E11:E13"/>
    <mergeCell ref="F11:H13"/>
    <mergeCell ref="I11:I13"/>
    <mergeCell ref="J11:M12"/>
    <mergeCell ref="N11:N13"/>
    <mergeCell ref="O11:O13"/>
    <mergeCell ref="P11:P13"/>
    <mergeCell ref="Y18:Y20"/>
    <mergeCell ref="Z18:Z20"/>
    <mergeCell ref="AA21:AA23"/>
    <mergeCell ref="A5:E5"/>
    <mergeCell ref="F5:AA5"/>
    <mergeCell ref="A6:B6"/>
    <mergeCell ref="F6:J6"/>
    <mergeCell ref="A7:B7"/>
    <mergeCell ref="F7:J7"/>
    <mergeCell ref="A8:B8"/>
    <mergeCell ref="F8:J8"/>
    <mergeCell ref="A9:B9"/>
    <mergeCell ref="F9:J9"/>
    <mergeCell ref="U21:U23"/>
    <mergeCell ref="V21:V23"/>
    <mergeCell ref="X21:X23"/>
    <mergeCell ref="Y21:Y23"/>
    <mergeCell ref="Z21:Z23"/>
    <mergeCell ref="A21:A23"/>
    <mergeCell ref="X11:AA11"/>
    <mergeCell ref="C21:C23"/>
    <mergeCell ref="A10:B10"/>
    <mergeCell ref="F10:J10"/>
    <mergeCell ref="Q11:Q13"/>
    <mergeCell ref="A11:A13"/>
    <mergeCell ref="B11:B13"/>
    <mergeCell ref="A18:A20"/>
    <mergeCell ref="B18:B20"/>
    <mergeCell ref="A27:A29"/>
    <mergeCell ref="B27:B29"/>
    <mergeCell ref="C27:C29"/>
    <mergeCell ref="S27:S29"/>
    <mergeCell ref="T27:T29"/>
    <mergeCell ref="AJ13:AK13"/>
    <mergeCell ref="F14:H14"/>
    <mergeCell ref="A15:A17"/>
    <mergeCell ref="B15:B17"/>
    <mergeCell ref="C15:C17"/>
    <mergeCell ref="S15:S17"/>
    <mergeCell ref="T15:T17"/>
    <mergeCell ref="U15:U17"/>
    <mergeCell ref="V15:V17"/>
    <mergeCell ref="AD13:AG13"/>
    <mergeCell ref="R11:R13"/>
    <mergeCell ref="S11:S13"/>
    <mergeCell ref="T11:T13"/>
    <mergeCell ref="U11:U13"/>
    <mergeCell ref="V11:V13"/>
    <mergeCell ref="W11:W13"/>
    <mergeCell ref="AA12:AA13"/>
    <mergeCell ref="AE17:AF17"/>
    <mergeCell ref="B21:B23"/>
    <mergeCell ref="E1:I1"/>
    <mergeCell ref="A33:X33"/>
    <mergeCell ref="AA18:AA20"/>
    <mergeCell ref="T18:T20"/>
    <mergeCell ref="U18:U20"/>
    <mergeCell ref="A24:A26"/>
    <mergeCell ref="B24:B26"/>
    <mergeCell ref="C24:C26"/>
    <mergeCell ref="S24:S26"/>
    <mergeCell ref="T24:T26"/>
    <mergeCell ref="U24:U26"/>
    <mergeCell ref="V24:V26"/>
    <mergeCell ref="X24:X26"/>
    <mergeCell ref="Y24:Y26"/>
    <mergeCell ref="Z24:Z26"/>
    <mergeCell ref="AA24:AA26"/>
    <mergeCell ref="V18:V20"/>
    <mergeCell ref="X18:X20"/>
    <mergeCell ref="AA15:AA17"/>
    <mergeCell ref="O4:W4"/>
    <mergeCell ref="O3:W3"/>
    <mergeCell ref="S18:S20"/>
    <mergeCell ref="P37:X37"/>
    <mergeCell ref="AD22:AF27"/>
    <mergeCell ref="AH22:AJ24"/>
    <mergeCell ref="A34:X34"/>
    <mergeCell ref="P36:X36"/>
    <mergeCell ref="P41:X41"/>
    <mergeCell ref="P42:X42"/>
    <mergeCell ref="AA27:AA29"/>
    <mergeCell ref="A30:A32"/>
    <mergeCell ref="B30:B32"/>
    <mergeCell ref="C30:C32"/>
    <mergeCell ref="S30:S32"/>
    <mergeCell ref="T30:T32"/>
    <mergeCell ref="U30:U32"/>
    <mergeCell ref="V30:V32"/>
    <mergeCell ref="X30:X32"/>
    <mergeCell ref="Y30:Y32"/>
    <mergeCell ref="Z30:Z32"/>
    <mergeCell ref="AA30:AA32"/>
    <mergeCell ref="U27:U29"/>
    <mergeCell ref="V27:V29"/>
    <mergeCell ref="X27:X29"/>
    <mergeCell ref="Y27:Y29"/>
    <mergeCell ref="Z27:Z29"/>
  </mergeCells>
  <printOptions horizontalCentered="1" verticalCentered="1"/>
  <pageMargins left="1.2086614170000001" right="0.70866141699999996" top="0.74803149606299202" bottom="0.7" header="0.31496062992126" footer="0.31496062992126"/>
  <pageSetup paperSize="5" scale="50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I29"/>
  <sheetViews>
    <sheetView view="pageBreakPreview" zoomScale="85" zoomScaleNormal="85" zoomScaleSheetLayoutView="85" workbookViewId="0">
      <selection activeCell="H17" sqref="H17"/>
    </sheetView>
  </sheetViews>
  <sheetFormatPr defaultRowHeight="15"/>
  <cols>
    <col min="2" max="2" width="15.85546875" customWidth="1"/>
    <col min="3" max="3" width="54" customWidth="1"/>
    <col min="4" max="4" width="15.85546875" customWidth="1"/>
    <col min="5" max="5" width="48.42578125" customWidth="1"/>
  </cols>
  <sheetData>
    <row r="1" spans="2:9" ht="21">
      <c r="B1" s="863" t="s">
        <v>112</v>
      </c>
      <c r="C1" s="863"/>
      <c r="D1" s="863"/>
      <c r="E1" s="863"/>
    </row>
    <row r="3" spans="2:9" ht="15.75" thickBot="1">
      <c r="B3" s="860" t="s">
        <v>113</v>
      </c>
      <c r="C3" s="860"/>
      <c r="D3" s="860" t="s">
        <v>114</v>
      </c>
      <c r="E3" s="860"/>
      <c r="I3" s="93">
        <f>D13</f>
        <v>88.587999999999994</v>
      </c>
    </row>
    <row r="4" spans="2:9" ht="16.5" thickBot="1">
      <c r="B4" s="91" t="s">
        <v>95</v>
      </c>
      <c r="C4" s="91" t="str">
        <f>'RENCANA SKP PELAKSANA'!D6</f>
        <v>NAMA PEJABAT PENILAI KINERJA 6</v>
      </c>
      <c r="D4" s="91" t="s">
        <v>95</v>
      </c>
      <c r="E4" s="105" t="str">
        <f>'RENCANA SKP PELAKSANA'!B6</f>
        <v>NAMA PEGAWAI YANG DINILAI 1</v>
      </c>
    </row>
    <row r="5" spans="2:9" ht="16.5" thickBot="1">
      <c r="B5" s="91" t="s">
        <v>7</v>
      </c>
      <c r="C5" s="91" t="str">
        <f>'RENCANA SKP PELAKSANA'!D7</f>
        <v>NIP PEJABAT PENILAI KINERJA 7</v>
      </c>
      <c r="D5" s="91" t="s">
        <v>7</v>
      </c>
      <c r="E5" s="105" t="str">
        <f>'RENCANA SKP PELAKSANA'!B7</f>
        <v>NIP PEGAWAI YANG DINILAI 2</v>
      </c>
    </row>
    <row r="6" spans="2:9" ht="16.5" thickBot="1">
      <c r="B6" s="91" t="s">
        <v>115</v>
      </c>
      <c r="C6" s="91" t="str">
        <f>'RENCANA SKP PELAKSANA'!D8</f>
        <v>PANGKAT/GOL PEJABAT PENILAI KINERJA 8</v>
      </c>
      <c r="D6" s="91" t="s">
        <v>115</v>
      </c>
      <c r="E6" s="105" t="str">
        <f>'RENCANA SKP PELAKSANA'!B8</f>
        <v>PANGKAT/GOL PEGAWAI YANG DINILAI  3</v>
      </c>
    </row>
    <row r="7" spans="2:9" ht="16.5" thickBot="1">
      <c r="B7" s="91" t="s">
        <v>97</v>
      </c>
      <c r="C7" s="91" t="str">
        <f>'RENCANA SKP PELAKSANA'!D9</f>
        <v>JABATAN PEJABAT PENILAI KINERJA 9</v>
      </c>
      <c r="D7" s="91" t="s">
        <v>97</v>
      </c>
      <c r="E7" s="105" t="str">
        <f>'RENCANA SKP PELAKSANA'!B9</f>
        <v>JABATAN PEGAWAI YANG DINILAI 4</v>
      </c>
    </row>
    <row r="8" spans="2:9" ht="15.75">
      <c r="B8" s="91" t="s">
        <v>98</v>
      </c>
      <c r="C8" s="91" t="str">
        <f>'RENCANA SKP PELAKSANA'!D10</f>
        <v>UNIT KERJA PEJABAT PENILAI KINERJA 10</v>
      </c>
      <c r="D8" s="91" t="s">
        <v>98</v>
      </c>
      <c r="E8" s="105" t="str">
        <f>'RENCANA SKP PELAKSANA'!B10</f>
        <v>UNIT KERJA PEGAWAI YANG DINILAI 5</v>
      </c>
    </row>
    <row r="9" spans="2:9" ht="29.25" customHeight="1">
      <c r="B9" s="92" t="s">
        <v>116</v>
      </c>
      <c r="C9" s="857"/>
      <c r="D9" s="857"/>
      <c r="E9" s="857"/>
    </row>
    <row r="10" spans="2:9">
      <c r="B10" s="860" t="s">
        <v>117</v>
      </c>
      <c r="C10" s="860"/>
      <c r="D10" s="860" t="s">
        <v>51</v>
      </c>
      <c r="E10" s="860"/>
    </row>
    <row r="11" spans="2:9">
      <c r="B11" s="857" t="s">
        <v>118</v>
      </c>
      <c r="C11" s="857"/>
      <c r="D11" s="858">
        <v>86.98</v>
      </c>
      <c r="E11" s="857"/>
    </row>
    <row r="12" spans="2:9">
      <c r="B12" s="857" t="s">
        <v>119</v>
      </c>
      <c r="C12" s="857"/>
      <c r="D12" s="859">
        <v>91</v>
      </c>
      <c r="E12" s="857"/>
    </row>
    <row r="13" spans="2:9">
      <c r="B13" s="860" t="s">
        <v>120</v>
      </c>
      <c r="C13" s="860"/>
      <c r="D13" s="861">
        <f>D11*(0.6)+D12*(0.4)</f>
        <v>88.587999999999994</v>
      </c>
      <c r="E13" s="862"/>
    </row>
    <row r="16" spans="2:9">
      <c r="D16" s="856" t="s">
        <v>447</v>
      </c>
      <c r="E16" s="599"/>
    </row>
    <row r="17" spans="2:6">
      <c r="B17" s="599" t="s">
        <v>113</v>
      </c>
      <c r="C17" s="599"/>
      <c r="D17" s="599" t="s">
        <v>114</v>
      </c>
      <c r="E17" s="599"/>
    </row>
    <row r="19" spans="2:6" ht="32.450000000000003" customHeight="1">
      <c r="D19" s="599"/>
      <c r="E19" s="599"/>
    </row>
    <row r="20" spans="2:6">
      <c r="B20" s="855" t="str">
        <f>C4</f>
        <v>NAMA PEJABAT PENILAI KINERJA 6</v>
      </c>
      <c r="C20" s="855"/>
      <c r="D20" s="599" t="str">
        <f>E4</f>
        <v>NAMA PEGAWAI YANG DINILAI 1</v>
      </c>
      <c r="E20" s="599"/>
    </row>
    <row r="21" spans="2:6">
      <c r="B21" s="855" t="str">
        <f>C5</f>
        <v>NIP PEJABAT PENILAI KINERJA 7</v>
      </c>
      <c r="C21" s="855"/>
      <c r="D21" s="599" t="str">
        <f>E5</f>
        <v>NIP PEGAWAI YANG DINILAI 2</v>
      </c>
      <c r="E21" s="599"/>
    </row>
    <row r="29" spans="2:6">
      <c r="F29" s="97"/>
    </row>
  </sheetData>
  <mergeCells count="20">
    <mergeCell ref="B1:E1"/>
    <mergeCell ref="B3:C3"/>
    <mergeCell ref="D3:E3"/>
    <mergeCell ref="C9:E9"/>
    <mergeCell ref="B10:C10"/>
    <mergeCell ref="D10:E10"/>
    <mergeCell ref="B11:C11"/>
    <mergeCell ref="D11:E11"/>
    <mergeCell ref="B12:C12"/>
    <mergeCell ref="D12:E12"/>
    <mergeCell ref="B13:C13"/>
    <mergeCell ref="D13:E13"/>
    <mergeCell ref="B21:C21"/>
    <mergeCell ref="D21:E21"/>
    <mergeCell ref="D16:E16"/>
    <mergeCell ref="B17:C17"/>
    <mergeCell ref="D17:E17"/>
    <mergeCell ref="D19:E19"/>
    <mergeCell ref="B20:C20"/>
    <mergeCell ref="D20:E20"/>
  </mergeCells>
  <pageMargins left="0.7" right="0.7" top="0.75" bottom="0.75" header="0.3" footer="0.3"/>
  <pageSetup paperSize="9" scale="56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view="pageBreakPreview" zoomScale="90" zoomScaleNormal="70" zoomScaleSheetLayoutView="90" workbookViewId="0">
      <selection activeCell="C16" sqref="C16"/>
    </sheetView>
  </sheetViews>
  <sheetFormatPr defaultRowHeight="15"/>
  <cols>
    <col min="1" max="1" width="17.140625" customWidth="1"/>
    <col min="2" max="2" width="36.42578125" customWidth="1"/>
    <col min="3" max="3" width="14.140625" bestFit="1" customWidth="1"/>
    <col min="4" max="4" width="40.5703125" customWidth="1"/>
  </cols>
  <sheetData>
    <row r="1" spans="1:16" ht="21">
      <c r="A1" s="863" t="s">
        <v>121</v>
      </c>
      <c r="B1" s="863"/>
      <c r="C1" s="863"/>
      <c r="D1" s="863"/>
    </row>
    <row r="2" spans="1:16" ht="15.75" thickBot="1"/>
    <row r="3" spans="1:16">
      <c r="A3" s="860" t="s">
        <v>113</v>
      </c>
      <c r="B3" s="860"/>
      <c r="C3" s="860" t="s">
        <v>114</v>
      </c>
      <c r="D3" s="860"/>
      <c r="F3" s="93">
        <f>C15</f>
        <v>100</v>
      </c>
      <c r="J3" s="864" t="s">
        <v>318</v>
      </c>
      <c r="K3" s="865"/>
      <c r="L3" s="866"/>
      <c r="N3" s="873" t="s">
        <v>319</v>
      </c>
      <c r="O3" s="874"/>
      <c r="P3" s="874"/>
    </row>
    <row r="4" spans="1:16">
      <c r="A4" s="91" t="s">
        <v>95</v>
      </c>
      <c r="B4" s="91" t="str">
        <f>'Penilaian SKP Pelaksana'!O6</f>
        <v>NAMA PEJABAT PENILAI KINERJA 6</v>
      </c>
      <c r="C4" s="91" t="s">
        <v>95</v>
      </c>
      <c r="D4" s="91" t="str">
        <f>'RENCANA SKP PELAKSANA'!B6</f>
        <v>NAMA PEGAWAI YANG DINILAI 1</v>
      </c>
      <c r="J4" s="867"/>
      <c r="K4" s="868"/>
      <c r="L4" s="869"/>
      <c r="N4" s="874"/>
      <c r="O4" s="874"/>
      <c r="P4" s="874"/>
    </row>
    <row r="5" spans="1:16">
      <c r="A5" s="91" t="s">
        <v>7</v>
      </c>
      <c r="B5" s="91" t="str">
        <f>'Penilaian SKP Pelaksana'!O7</f>
        <v>NIP PEJABAT PENILAI KINERJA 7</v>
      </c>
      <c r="C5" s="91" t="s">
        <v>7</v>
      </c>
      <c r="D5" s="91" t="str">
        <f>'RENCANA SKP PELAKSANA'!B7</f>
        <v>NIP PEGAWAI YANG DINILAI 2</v>
      </c>
      <c r="J5" s="867"/>
      <c r="K5" s="868"/>
      <c r="L5" s="869"/>
      <c r="N5" s="874"/>
      <c r="O5" s="874"/>
      <c r="P5" s="874"/>
    </row>
    <row r="6" spans="1:16">
      <c r="A6" s="91" t="s">
        <v>115</v>
      </c>
      <c r="B6" s="91" t="str">
        <f>'Penilaian SKP Pelaksana'!O8</f>
        <v>PANGKAT/GOL PEJABAT PENILAI KINERJA 8</v>
      </c>
      <c r="C6" s="91" t="s">
        <v>115</v>
      </c>
      <c r="D6" s="91" t="str">
        <f>'RENCANA SKP PELAKSANA'!B8</f>
        <v>PANGKAT/GOL PEGAWAI YANG DINILAI  3</v>
      </c>
      <c r="J6" s="867"/>
      <c r="K6" s="868"/>
      <c r="L6" s="869"/>
      <c r="N6" s="874"/>
      <c r="O6" s="874"/>
      <c r="P6" s="874"/>
    </row>
    <row r="7" spans="1:16">
      <c r="A7" s="91" t="s">
        <v>97</v>
      </c>
      <c r="B7" s="91" t="str">
        <f>'Penilaian SKP Pelaksana'!O9</f>
        <v>JABATAN PEJABAT PENILAI KINERJA 9</v>
      </c>
      <c r="C7" s="91" t="s">
        <v>97</v>
      </c>
      <c r="D7" s="91" t="str">
        <f>'RENCANA SKP PELAKSANA'!B9</f>
        <v>JABATAN PEGAWAI YANG DINILAI 4</v>
      </c>
      <c r="J7" s="867"/>
      <c r="K7" s="868"/>
      <c r="L7" s="869"/>
      <c r="N7" s="874"/>
      <c r="O7" s="874"/>
      <c r="P7" s="874"/>
    </row>
    <row r="8" spans="1:16" ht="15.75" thickBot="1">
      <c r="A8" s="91" t="s">
        <v>98</v>
      </c>
      <c r="B8" s="91" t="str">
        <f>'Penilaian SKP Pelaksana'!O10</f>
        <v>UNIT KERJA PEJABAT PENILAI KINERJA 10</v>
      </c>
      <c r="C8" s="91" t="s">
        <v>98</v>
      </c>
      <c r="D8" s="91" t="str">
        <f>'RENCANA SKP PELAKSANA'!B10</f>
        <v>UNIT KERJA PEGAWAI YANG DINILAI 5</v>
      </c>
      <c r="J8" s="870"/>
      <c r="K8" s="871"/>
      <c r="L8" s="872"/>
      <c r="N8" s="874"/>
      <c r="O8" s="874"/>
      <c r="P8" s="874"/>
    </row>
    <row r="9" spans="1:16" ht="29.25" customHeight="1">
      <c r="A9" s="94" t="s">
        <v>116</v>
      </c>
      <c r="B9" s="857"/>
      <c r="C9" s="857"/>
      <c r="D9" s="857"/>
    </row>
    <row r="10" spans="1:16" ht="15" customHeight="1">
      <c r="A10" s="860" t="s">
        <v>117</v>
      </c>
      <c r="B10" s="860"/>
      <c r="C10" s="182" t="s">
        <v>51</v>
      </c>
      <c r="D10" s="182" t="s">
        <v>309</v>
      </c>
      <c r="J10" s="875" t="s">
        <v>327</v>
      </c>
      <c r="K10" s="875"/>
      <c r="L10" s="875"/>
      <c r="M10" s="875"/>
    </row>
    <row r="11" spans="1:16" ht="15" customHeight="1">
      <c r="A11" s="857" t="s">
        <v>118</v>
      </c>
      <c r="B11" s="857"/>
      <c r="C11" s="183">
        <f>'Penilaian SKP Pelaksana'!AA33</f>
        <v>99.933333333333337</v>
      </c>
      <c r="D11" s="183" t="str">
        <f>IF(C11&lt;50,"(Sangat Kurang)",IF(C11&lt;70,"(Kurang)",IF(C11&lt;90,"(Cukup)",IF(C11&lt;110.99,"(Baik)","(Sangat Baik)"))))</f>
        <v>(Baik)</v>
      </c>
      <c r="J11" s="875"/>
      <c r="K11" s="875"/>
      <c r="L11" s="875"/>
      <c r="M11" s="875"/>
    </row>
    <row r="12" spans="1:16" ht="15.75" customHeight="1" thickBot="1">
      <c r="A12" s="857" t="s">
        <v>119</v>
      </c>
      <c r="B12" s="857"/>
      <c r="C12" s="450">
        <f>SUM(C13:C17)/4</f>
        <v>101</v>
      </c>
      <c r="D12" s="450" t="str">
        <f t="shared" ref="D12:D16" si="0">IF(C12&lt;50,"(Sangat Kurang)",IF(C12&lt;70,"(Kurang)",IF(C12&lt;90,"(Cukup)",IF(C12&lt;110.99,"(Baik)","(Sangat Baik)"))))</f>
        <v>(Baik)</v>
      </c>
      <c r="J12" s="875"/>
      <c r="K12" s="875"/>
      <c r="L12" s="875"/>
      <c r="M12" s="875"/>
    </row>
    <row r="13" spans="1:16" ht="16.5" thickBot="1">
      <c r="A13" s="877" t="s">
        <v>310</v>
      </c>
      <c r="B13" s="878"/>
      <c r="C13" s="450">
        <v>99</v>
      </c>
      <c r="D13" s="450" t="str">
        <f t="shared" si="0"/>
        <v>(Baik)</v>
      </c>
      <c r="J13" s="875"/>
      <c r="K13" s="875"/>
      <c r="L13" s="875"/>
      <c r="M13" s="875"/>
    </row>
    <row r="14" spans="1:16" ht="16.5" thickBot="1">
      <c r="A14" s="877" t="s">
        <v>311</v>
      </c>
      <c r="B14" s="878"/>
      <c r="C14" s="451">
        <v>101</v>
      </c>
      <c r="D14" s="450" t="str">
        <f t="shared" si="0"/>
        <v>(Baik)</v>
      </c>
      <c r="J14" s="875"/>
      <c r="K14" s="875"/>
      <c r="L14" s="875"/>
      <c r="M14" s="875"/>
    </row>
    <row r="15" spans="1:16" ht="16.5" thickBot="1">
      <c r="A15" s="877" t="s">
        <v>312</v>
      </c>
      <c r="B15" s="878"/>
      <c r="C15" s="450">
        <v>100</v>
      </c>
      <c r="D15" s="450" t="str">
        <f t="shared" si="0"/>
        <v>(Baik)</v>
      </c>
    </row>
    <row r="16" spans="1:16" ht="16.5" thickBot="1">
      <c r="A16" s="877" t="s">
        <v>313</v>
      </c>
      <c r="B16" s="878"/>
      <c r="C16" s="450">
        <v>104</v>
      </c>
      <c r="D16" s="450" t="str">
        <f t="shared" si="0"/>
        <v>(Baik)</v>
      </c>
    </row>
    <row r="17" spans="1:5" ht="16.5" thickBot="1">
      <c r="A17" s="877" t="s">
        <v>314</v>
      </c>
      <c r="B17" s="878"/>
      <c r="C17" s="450"/>
      <c r="D17" s="450"/>
    </row>
    <row r="18" spans="1:5">
      <c r="A18" s="109"/>
      <c r="B18" s="109"/>
      <c r="C18" s="879"/>
      <c r="D18" s="880"/>
    </row>
    <row r="19" spans="1:5">
      <c r="A19" s="881" t="s">
        <v>315</v>
      </c>
      <c r="B19" s="882"/>
      <c r="C19" s="879">
        <f>C11*(0.7)+C12*(0.3)</f>
        <v>100.25333333333333</v>
      </c>
      <c r="D19" s="880"/>
    </row>
    <row r="20" spans="1:5">
      <c r="A20" s="717" t="s">
        <v>123</v>
      </c>
      <c r="B20" s="718"/>
      <c r="C20" s="879">
        <v>0</v>
      </c>
      <c r="D20" s="880"/>
    </row>
    <row r="21" spans="1:5">
      <c r="A21" s="860" t="s">
        <v>124</v>
      </c>
      <c r="B21" s="860"/>
      <c r="C21" s="876">
        <f>C19+C20</f>
        <v>100.25333333333333</v>
      </c>
      <c r="D21" s="876"/>
    </row>
    <row r="22" spans="1:5">
      <c r="D22" s="224"/>
    </row>
    <row r="23" spans="1:5">
      <c r="D23" s="224" t="s">
        <v>228</v>
      </c>
      <c r="E23" s="104"/>
    </row>
    <row r="24" spans="1:5">
      <c r="D24" s="224"/>
      <c r="E24" s="104"/>
    </row>
    <row r="25" spans="1:5">
      <c r="A25" s="599" t="s">
        <v>114</v>
      </c>
      <c r="B25" s="599"/>
      <c r="C25" s="104"/>
      <c r="D25" s="224" t="s">
        <v>4</v>
      </c>
      <c r="E25" s="104"/>
    </row>
    <row r="26" spans="1:5">
      <c r="D26" s="224"/>
    </row>
    <row r="27" spans="1:5">
      <c r="D27" s="224"/>
    </row>
    <row r="28" spans="1:5">
      <c r="A28" s="856" t="str">
        <f>D4</f>
        <v>NAMA PEGAWAI YANG DINILAI 1</v>
      </c>
      <c r="B28" s="856"/>
      <c r="C28" s="412"/>
      <c r="D28" s="225" t="str">
        <f>B4</f>
        <v>NAMA PEJABAT PENILAI KINERJA 6</v>
      </c>
      <c r="E28" s="412"/>
    </row>
    <row r="29" spans="1:5">
      <c r="A29" s="856" t="str">
        <f>D5</f>
        <v>NIP PEGAWAI YANG DINILAI 2</v>
      </c>
      <c r="B29" s="856"/>
      <c r="C29" s="412"/>
      <c r="D29" s="225" t="str">
        <f>B5</f>
        <v>NIP PEJABAT PENILAI KINERJA 7</v>
      </c>
      <c r="E29" s="412"/>
    </row>
  </sheetData>
  <mergeCells count="25">
    <mergeCell ref="A20:B20"/>
    <mergeCell ref="C20:D20"/>
    <mergeCell ref="A11:B11"/>
    <mergeCell ref="A1:D1"/>
    <mergeCell ref="A3:B3"/>
    <mergeCell ref="C3:D3"/>
    <mergeCell ref="B9:D9"/>
    <mergeCell ref="A10:B10"/>
    <mergeCell ref="C19:D19"/>
    <mergeCell ref="A29:B29"/>
    <mergeCell ref="J3:L8"/>
    <mergeCell ref="N3:P8"/>
    <mergeCell ref="J10:M14"/>
    <mergeCell ref="A25:B25"/>
    <mergeCell ref="A28:B28"/>
    <mergeCell ref="A21:B21"/>
    <mergeCell ref="C21:D21"/>
    <mergeCell ref="A12:B12"/>
    <mergeCell ref="A13:B13"/>
    <mergeCell ref="A14:B14"/>
    <mergeCell ref="A15:B15"/>
    <mergeCell ref="A16:B16"/>
    <mergeCell ref="A17:B17"/>
    <mergeCell ref="C18:D18"/>
    <mergeCell ref="A19:B19"/>
  </mergeCells>
  <pageMargins left="0.45" right="0.45" top="0.75" bottom="0.75" header="0.3" footer="0.3"/>
  <pageSetup paperSize="5" scale="90" orientation="portrait" horizontalDpi="0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O24"/>
  <sheetViews>
    <sheetView view="pageBreakPreview" zoomScale="85" zoomScaleSheetLayoutView="85" workbookViewId="0">
      <selection activeCell="G16" sqref="G16"/>
    </sheetView>
  </sheetViews>
  <sheetFormatPr defaultRowHeight="15"/>
  <cols>
    <col min="2" max="2" width="17.140625" customWidth="1"/>
    <col min="3" max="3" width="36.28515625" customWidth="1"/>
    <col min="4" max="4" width="14.140625" bestFit="1" customWidth="1"/>
    <col min="5" max="5" width="40.5703125" customWidth="1"/>
    <col min="10" max="10" width="5.28515625" customWidth="1"/>
    <col min="11" max="11" width="21.42578125" customWidth="1"/>
    <col min="12" max="12" width="9.28515625" customWidth="1"/>
  </cols>
  <sheetData>
    <row r="1" spans="2:15" ht="21.75" thickBot="1">
      <c r="B1" s="863" t="s">
        <v>121</v>
      </c>
      <c r="C1" s="863"/>
      <c r="D1" s="863"/>
      <c r="E1" s="863"/>
    </row>
    <row r="2" spans="2:15">
      <c r="I2" s="864" t="s">
        <v>318</v>
      </c>
      <c r="J2" s="865"/>
      <c r="K2" s="866"/>
      <c r="M2" s="873" t="s">
        <v>319</v>
      </c>
      <c r="N2" s="874"/>
      <c r="O2" s="874"/>
    </row>
    <row r="3" spans="2:15">
      <c r="B3" s="860" t="s">
        <v>4</v>
      </c>
      <c r="C3" s="860"/>
      <c r="D3" s="860" t="s">
        <v>114</v>
      </c>
      <c r="E3" s="860"/>
      <c r="G3" s="903">
        <f>D15</f>
        <v>100.25333333333333</v>
      </c>
      <c r="I3" s="867"/>
      <c r="J3" s="868"/>
      <c r="K3" s="869"/>
      <c r="M3" s="874"/>
      <c r="N3" s="874"/>
      <c r="O3" s="874"/>
    </row>
    <row r="4" spans="2:15">
      <c r="B4" s="91" t="s">
        <v>95</v>
      </c>
      <c r="C4" s="91" t="str">
        <f>'RENCANA SKP PELAKSANA'!D6</f>
        <v>NAMA PEJABAT PENILAI KINERJA 6</v>
      </c>
      <c r="D4" s="91" t="s">
        <v>95</v>
      </c>
      <c r="E4" s="91" t="str">
        <f>'RENCANA SKP PELAKSANA'!B6</f>
        <v>NAMA PEGAWAI YANG DINILAI 1</v>
      </c>
      <c r="I4" s="867"/>
      <c r="J4" s="868"/>
      <c r="K4" s="869"/>
      <c r="M4" s="874"/>
      <c r="N4" s="874"/>
      <c r="O4" s="874"/>
    </row>
    <row r="5" spans="2:15">
      <c r="B5" s="91" t="s">
        <v>7</v>
      </c>
      <c r="C5" s="91" t="str">
        <f>'RENCANA SKP PELAKSANA'!D7</f>
        <v>NIP PEJABAT PENILAI KINERJA 7</v>
      </c>
      <c r="D5" s="91" t="s">
        <v>7</v>
      </c>
      <c r="E5" s="91" t="str">
        <f>'RENCANA SKP PELAKSANA'!B7</f>
        <v>NIP PEGAWAI YANG DINILAI 2</v>
      </c>
      <c r="I5" s="867"/>
      <c r="J5" s="868"/>
      <c r="K5" s="869"/>
      <c r="M5" s="874"/>
      <c r="N5" s="874"/>
      <c r="O5" s="874"/>
    </row>
    <row r="6" spans="2:15">
      <c r="B6" s="91" t="s">
        <v>115</v>
      </c>
      <c r="C6" s="91" t="str">
        <f>'RENCANA SKP PELAKSANA'!D8</f>
        <v>PANGKAT/GOL PEJABAT PENILAI KINERJA 8</v>
      </c>
      <c r="D6" s="91" t="s">
        <v>115</v>
      </c>
      <c r="E6" s="91" t="str">
        <f>'RENCANA SKP PELAKSANA'!B8</f>
        <v>PANGKAT/GOL PEGAWAI YANG DINILAI  3</v>
      </c>
      <c r="I6" s="867"/>
      <c r="J6" s="868"/>
      <c r="K6" s="869"/>
      <c r="M6" s="874"/>
      <c r="N6" s="874"/>
      <c r="O6" s="874"/>
    </row>
    <row r="7" spans="2:15" ht="15.75" thickBot="1">
      <c r="B7" s="91" t="s">
        <v>97</v>
      </c>
      <c r="C7" s="91" t="str">
        <f>'RENCANA SKP PELAKSANA'!D9</f>
        <v>JABATAN PEJABAT PENILAI KINERJA 9</v>
      </c>
      <c r="D7" s="91" t="s">
        <v>97</v>
      </c>
      <c r="E7" s="91" t="str">
        <f>'RENCANA SKP PELAKSANA'!B9</f>
        <v>JABATAN PEGAWAI YANG DINILAI 4</v>
      </c>
      <c r="I7" s="870"/>
      <c r="J7" s="871"/>
      <c r="K7" s="872"/>
      <c r="M7" s="874"/>
      <c r="N7" s="874"/>
      <c r="O7" s="874"/>
    </row>
    <row r="8" spans="2:15">
      <c r="B8" s="91" t="s">
        <v>98</v>
      </c>
      <c r="C8" s="91" t="str">
        <f>'RENCANA SKP PELAKSANA'!D10</f>
        <v>UNIT KERJA PEJABAT PENILAI KINERJA 10</v>
      </c>
      <c r="D8" s="91" t="s">
        <v>98</v>
      </c>
      <c r="E8" s="91" t="str">
        <f>'RENCANA SKP PELAKSANA'!B10</f>
        <v>UNIT KERJA PEGAWAI YANG DINILAI 5</v>
      </c>
    </row>
    <row r="9" spans="2:15" ht="29.25" customHeight="1">
      <c r="B9" s="94" t="s">
        <v>116</v>
      </c>
      <c r="C9" s="857"/>
      <c r="D9" s="857"/>
      <c r="E9" s="857"/>
    </row>
    <row r="10" spans="2:15">
      <c r="B10" s="860" t="s">
        <v>117</v>
      </c>
      <c r="C10" s="860"/>
      <c r="D10" s="860" t="s">
        <v>51</v>
      </c>
      <c r="E10" s="860"/>
    </row>
    <row r="11" spans="2:15">
      <c r="B11" s="857" t="s">
        <v>118</v>
      </c>
      <c r="C11" s="857"/>
      <c r="D11" s="885">
        <f>'Penilaian SKP Pelaksana'!AA33</f>
        <v>99.933333333333337</v>
      </c>
      <c r="E11" s="885"/>
    </row>
    <row r="12" spans="2:15">
      <c r="B12" s="857" t="s">
        <v>119</v>
      </c>
      <c r="C12" s="857"/>
      <c r="D12" s="885">
        <f>'PENILAIAN KINERJA PNS'!C12</f>
        <v>101</v>
      </c>
      <c r="E12" s="885"/>
    </row>
    <row r="13" spans="2:15">
      <c r="B13" s="860" t="s">
        <v>122</v>
      </c>
      <c r="C13" s="860"/>
      <c r="D13" s="886">
        <f>D11*(0.7)+D12*(0.3)</f>
        <v>100.25333333333333</v>
      </c>
      <c r="E13" s="886"/>
      <c r="K13" s="883" t="s">
        <v>202</v>
      </c>
      <c r="L13" s="883"/>
    </row>
    <row r="14" spans="2:15">
      <c r="B14" s="857" t="s">
        <v>123</v>
      </c>
      <c r="C14" s="857"/>
      <c r="D14" s="885">
        <v>0</v>
      </c>
      <c r="E14" s="885"/>
      <c r="K14" s="99" t="s">
        <v>203</v>
      </c>
      <c r="L14" s="99" t="s">
        <v>206</v>
      </c>
    </row>
    <row r="15" spans="2:15">
      <c r="B15" s="860" t="s">
        <v>124</v>
      </c>
      <c r="C15" s="860"/>
      <c r="D15" s="886">
        <f>D13+D14</f>
        <v>100.25333333333333</v>
      </c>
      <c r="E15" s="886"/>
      <c r="K15" s="99" t="s">
        <v>201</v>
      </c>
      <c r="L15" s="99" t="s">
        <v>207</v>
      </c>
    </row>
    <row r="16" spans="2:15">
      <c r="K16" s="99" t="s">
        <v>204</v>
      </c>
      <c r="L16" s="99" t="s">
        <v>208</v>
      </c>
    </row>
    <row r="17" spans="2:12">
      <c r="K17" s="99" t="s">
        <v>205</v>
      </c>
      <c r="L17" s="99" t="s">
        <v>209</v>
      </c>
    </row>
    <row r="18" spans="2:12">
      <c r="D18" s="856" t="s">
        <v>228</v>
      </c>
      <c r="E18" s="599"/>
      <c r="G18" s="886"/>
      <c r="H18" s="886"/>
    </row>
    <row r="19" spans="2:12">
      <c r="D19" s="225"/>
      <c r="E19" s="224"/>
    </row>
    <row r="20" spans="2:12">
      <c r="B20" s="599" t="s">
        <v>114</v>
      </c>
      <c r="C20" s="599"/>
      <c r="D20" s="599" t="s">
        <v>4</v>
      </c>
      <c r="E20" s="599"/>
    </row>
    <row r="23" spans="2:12">
      <c r="B23" s="884" t="str">
        <f>E4</f>
        <v>NAMA PEGAWAI YANG DINILAI 1</v>
      </c>
      <c r="C23" s="884"/>
      <c r="D23" s="884" t="str">
        <f>C4</f>
        <v>NAMA PEJABAT PENILAI KINERJA 6</v>
      </c>
      <c r="E23" s="884"/>
    </row>
    <row r="24" spans="2:12">
      <c r="B24" s="855" t="str">
        <f>E5</f>
        <v>NIP PEGAWAI YANG DINILAI 2</v>
      </c>
      <c r="C24" s="855"/>
      <c r="D24" s="855" t="str">
        <f>C5</f>
        <v>NIP PEJABAT PENILAI KINERJA 7</v>
      </c>
      <c r="E24" s="855"/>
    </row>
  </sheetData>
  <mergeCells count="27">
    <mergeCell ref="B1:E1"/>
    <mergeCell ref="B3:C3"/>
    <mergeCell ref="D3:E3"/>
    <mergeCell ref="C9:E9"/>
    <mergeCell ref="B10:C10"/>
    <mergeCell ref="D10:E10"/>
    <mergeCell ref="B24:C24"/>
    <mergeCell ref="D24:E24"/>
    <mergeCell ref="B14:C14"/>
    <mergeCell ref="D14:E14"/>
    <mergeCell ref="B15:C15"/>
    <mergeCell ref="D15:E15"/>
    <mergeCell ref="D18:E18"/>
    <mergeCell ref="B20:C20"/>
    <mergeCell ref="D20:E20"/>
    <mergeCell ref="I2:K7"/>
    <mergeCell ref="M2:O7"/>
    <mergeCell ref="K13:L13"/>
    <mergeCell ref="B23:C23"/>
    <mergeCell ref="D23:E23"/>
    <mergeCell ref="B11:C11"/>
    <mergeCell ref="D11:E11"/>
    <mergeCell ref="B12:C12"/>
    <mergeCell ref="D12:E12"/>
    <mergeCell ref="B13:C13"/>
    <mergeCell ref="D13:E13"/>
    <mergeCell ref="G18:H18"/>
  </mergeCells>
  <printOptions horizontalCentered="1" verticalCentered="1"/>
  <pageMargins left="0.7" right="0.7" top="0.75" bottom="0.75" header="0.3" footer="0.3"/>
  <pageSetup paperSize="5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M25"/>
  <sheetViews>
    <sheetView tabSelected="1" view="pageBreakPreview" topLeftCell="C1" zoomScale="90" zoomScaleNormal="70" zoomScaleSheetLayoutView="90" workbookViewId="0">
      <selection activeCell="H20" sqref="H20"/>
    </sheetView>
  </sheetViews>
  <sheetFormatPr defaultRowHeight="15"/>
  <cols>
    <col min="2" max="2" width="26.140625" customWidth="1"/>
    <col min="3" max="3" width="36" customWidth="1"/>
    <col min="4" max="4" width="33.85546875" customWidth="1"/>
    <col min="5" max="5" width="60.7109375" customWidth="1"/>
    <col min="7" max="7" width="20.5703125" customWidth="1"/>
    <col min="8" max="8" width="21.7109375" customWidth="1"/>
    <col min="9" max="9" width="27.5703125" customWidth="1"/>
  </cols>
  <sheetData>
    <row r="1" spans="2:13" ht="26.25">
      <c r="B1" s="891" t="s">
        <v>125</v>
      </c>
      <c r="C1" s="891"/>
      <c r="D1" s="891"/>
      <c r="E1" s="891"/>
    </row>
    <row r="2" spans="2:13">
      <c r="G2" s="93">
        <f>'[5]3. Penilaian PP 46'!I2</f>
        <v>0</v>
      </c>
      <c r="H2" s="873" t="s">
        <v>320</v>
      </c>
      <c r="I2" s="873"/>
    </row>
    <row r="3" spans="2:13">
      <c r="B3" s="860" t="s">
        <v>3</v>
      </c>
      <c r="C3" s="860"/>
      <c r="D3" s="860" t="s">
        <v>4</v>
      </c>
      <c r="E3" s="860"/>
      <c r="G3" s="221">
        <f>'3. Penilaian PP 46'!D13</f>
        <v>88.587999999999994</v>
      </c>
      <c r="H3" s="873"/>
      <c r="I3" s="873"/>
    </row>
    <row r="4" spans="2:13">
      <c r="B4" s="91" t="s">
        <v>95</v>
      </c>
      <c r="C4" s="103" t="str">
        <f>'4. Penilaian PP 30'!E4</f>
        <v>NAMA PEGAWAI YANG DINILAI 1</v>
      </c>
      <c r="D4" s="91" t="s">
        <v>95</v>
      </c>
      <c r="E4" s="103" t="str">
        <f>'4. Penilaian PP 30'!C4</f>
        <v>NAMA PEJABAT PENILAI KINERJA 6</v>
      </c>
      <c r="F4" s="97"/>
      <c r="H4" s="873"/>
      <c r="I4" s="873"/>
      <c r="J4" s="97"/>
      <c r="K4" s="97"/>
      <c r="L4" s="97"/>
      <c r="M4" s="97"/>
    </row>
    <row r="5" spans="2:13">
      <c r="B5" s="91" t="s">
        <v>7</v>
      </c>
      <c r="C5" s="103" t="str">
        <f>'4. Penilaian PP 30'!E5</f>
        <v>NIP PEGAWAI YANG DINILAI 2</v>
      </c>
      <c r="D5" s="91" t="s">
        <v>7</v>
      </c>
      <c r="E5" s="103" t="str">
        <f>'4. Penilaian PP 30'!C5</f>
        <v>NIP PEJABAT PENILAI KINERJA 7</v>
      </c>
      <c r="F5" s="97"/>
      <c r="H5" s="873"/>
      <c r="I5" s="873"/>
      <c r="K5" s="97"/>
      <c r="L5" s="97"/>
      <c r="M5" s="97"/>
    </row>
    <row r="6" spans="2:13">
      <c r="B6" s="91" t="s">
        <v>115</v>
      </c>
      <c r="C6" s="103" t="str">
        <f>'4. Penilaian PP 30'!E6</f>
        <v>PANGKAT/GOL PEGAWAI YANG DINILAI  3</v>
      </c>
      <c r="D6" s="91" t="s">
        <v>115</v>
      </c>
      <c r="E6" s="103" t="str">
        <f>'4. Penilaian PP 30'!C6</f>
        <v>PANGKAT/GOL PEJABAT PENILAI KINERJA 8</v>
      </c>
      <c r="F6" s="97"/>
      <c r="H6" s="873"/>
      <c r="I6" s="873"/>
      <c r="J6" s="97"/>
      <c r="K6" s="97"/>
      <c r="L6" s="97"/>
      <c r="M6" s="97"/>
    </row>
    <row r="7" spans="2:13">
      <c r="B7" s="91" t="s">
        <v>97</v>
      </c>
      <c r="C7" s="103" t="str">
        <f>'4. Penilaian PP 30'!E7</f>
        <v>JABATAN PEGAWAI YANG DINILAI 4</v>
      </c>
      <c r="D7" s="91" t="s">
        <v>97</v>
      </c>
      <c r="E7" s="103" t="str">
        <f>'4. Penilaian PP 30'!C7</f>
        <v>JABATAN PEJABAT PENILAI KINERJA 9</v>
      </c>
      <c r="F7" s="97"/>
      <c r="H7" s="873"/>
      <c r="I7" s="873"/>
      <c r="J7" s="97"/>
      <c r="K7" s="97"/>
      <c r="L7" s="97"/>
      <c r="M7" s="97"/>
    </row>
    <row r="8" spans="2:13">
      <c r="B8" s="91" t="s">
        <v>98</v>
      </c>
      <c r="C8" s="103" t="str">
        <f>'4. Penilaian PP 30'!E8</f>
        <v>UNIT KERJA PEGAWAI YANG DINILAI 5</v>
      </c>
      <c r="D8" s="91" t="s">
        <v>98</v>
      </c>
      <c r="E8" s="103" t="str">
        <f>'4. Penilaian PP 30'!C8</f>
        <v>UNIT KERJA PEJABAT PENILAI KINERJA 10</v>
      </c>
      <c r="F8" s="97"/>
      <c r="J8" s="97"/>
      <c r="K8" s="97"/>
      <c r="L8" s="97"/>
      <c r="M8" s="97"/>
    </row>
    <row r="9" spans="2:13" ht="30">
      <c r="B9" s="92" t="s">
        <v>126</v>
      </c>
      <c r="C9" s="91"/>
      <c r="D9" s="91"/>
      <c r="E9" s="91"/>
      <c r="F9" s="97"/>
      <c r="J9" s="97"/>
      <c r="K9" s="97"/>
      <c r="L9" s="97"/>
      <c r="M9" s="97"/>
    </row>
    <row r="10" spans="2:13" ht="20.25" customHeight="1">
      <c r="B10" s="892" t="s">
        <v>127</v>
      </c>
      <c r="C10" s="892"/>
      <c r="D10" s="892"/>
      <c r="E10" s="892"/>
      <c r="F10" s="97"/>
      <c r="G10" s="101" t="s">
        <v>165</v>
      </c>
      <c r="H10" s="101" t="s">
        <v>210</v>
      </c>
      <c r="I10" s="101" t="s">
        <v>211</v>
      </c>
      <c r="J10" s="97"/>
      <c r="K10" s="97"/>
      <c r="L10" s="97"/>
      <c r="M10" s="97"/>
    </row>
    <row r="11" spans="2:13">
      <c r="B11" s="860" t="s">
        <v>128</v>
      </c>
      <c r="C11" s="860"/>
      <c r="D11" s="860" t="s">
        <v>122</v>
      </c>
      <c r="E11" s="860"/>
      <c r="F11" s="97"/>
      <c r="G11" s="98" t="s">
        <v>177</v>
      </c>
      <c r="H11" s="102" t="s">
        <v>212</v>
      </c>
      <c r="I11" s="102" t="s">
        <v>224</v>
      </c>
      <c r="J11" s="100"/>
      <c r="K11" s="97"/>
      <c r="L11" s="97"/>
      <c r="M11" s="97"/>
    </row>
    <row r="12" spans="2:13">
      <c r="B12" s="857" t="s">
        <v>129</v>
      </c>
      <c r="C12" s="857"/>
      <c r="D12" s="889">
        <f>IF(G3&lt;=50,((G3/50)*49),IF(G3&lt;=60,(50+((19/9)*(G3-51))),IF(G3&lt;=75,(70+((19/14)*(G3-61))),IF(G3&lt;=90,(90+((19/14)*(G3-76))),IF(G3&lt;=100,(110+((10/8)*(G3-91))),120)))))</f>
        <v>107.08371428571428</v>
      </c>
      <c r="E12" s="889"/>
      <c r="F12" s="97"/>
      <c r="G12" s="98" t="s">
        <v>184</v>
      </c>
      <c r="H12" s="102" t="s">
        <v>213</v>
      </c>
      <c r="I12" s="102" t="s">
        <v>220</v>
      </c>
      <c r="J12" s="97"/>
      <c r="K12" s="97"/>
      <c r="L12" s="97"/>
      <c r="M12" s="97"/>
    </row>
    <row r="13" spans="2:13">
      <c r="B13" s="857" t="s">
        <v>130</v>
      </c>
      <c r="C13" s="857"/>
      <c r="D13" s="889">
        <f>'4. Penilaian PP 30'!D15:E15</f>
        <v>100.25333333333333</v>
      </c>
      <c r="E13" s="889"/>
      <c r="F13" s="97"/>
      <c r="G13" s="98" t="s">
        <v>192</v>
      </c>
      <c r="H13" s="102" t="s">
        <v>214</v>
      </c>
      <c r="I13" s="102" t="s">
        <v>217</v>
      </c>
      <c r="J13" s="97"/>
      <c r="K13" s="97"/>
      <c r="L13" s="97"/>
      <c r="M13" s="97"/>
    </row>
    <row r="14" spans="2:13">
      <c r="B14" s="860" t="s">
        <v>131</v>
      </c>
      <c r="C14" s="860"/>
      <c r="D14" s="890">
        <f>D12*(0.5)+D13*(0.5)</f>
        <v>103.6685238095238</v>
      </c>
      <c r="E14" s="890"/>
      <c r="F14" s="97"/>
      <c r="G14" s="98" t="s">
        <v>194</v>
      </c>
      <c r="H14" s="102" t="s">
        <v>215</v>
      </c>
      <c r="I14" s="102" t="s">
        <v>218</v>
      </c>
      <c r="J14" s="97"/>
      <c r="K14" s="97"/>
      <c r="L14" s="97"/>
      <c r="M14" s="97"/>
    </row>
    <row r="15" spans="2:13">
      <c r="B15" s="860" t="s">
        <v>132</v>
      </c>
      <c r="C15" s="860"/>
      <c r="D15" s="887" t="str">
        <f>IF(D14&lt;=50,"(Sangat Kurang)",IF(D14&lt;=69,"(Kurang)",IF(D14&lt;=89,"(Cukup)",IF(D14&lt;=120,"(Baik)","(Sangat Baik)"))))</f>
        <v>(Baik)</v>
      </c>
      <c r="E15" s="888"/>
      <c r="F15" s="97"/>
      <c r="G15" s="98" t="s">
        <v>200</v>
      </c>
      <c r="H15" s="102" t="s">
        <v>216</v>
      </c>
      <c r="I15" s="102" t="s">
        <v>219</v>
      </c>
      <c r="J15" s="97"/>
      <c r="K15" s="97"/>
      <c r="L15" s="97"/>
      <c r="M15" s="97"/>
    </row>
    <row r="16" spans="2:13">
      <c r="F16" s="97"/>
      <c r="G16" s="97"/>
      <c r="H16" s="97"/>
      <c r="I16" s="97"/>
      <c r="J16" s="97"/>
      <c r="K16" s="97"/>
      <c r="L16" s="97"/>
      <c r="M16" s="97"/>
    </row>
    <row r="17" spans="2:13">
      <c r="F17" s="97"/>
      <c r="G17" s="97"/>
      <c r="H17" s="97"/>
      <c r="I17" s="97"/>
      <c r="J17" s="97"/>
      <c r="K17" s="97"/>
      <c r="L17" s="97"/>
      <c r="M17" s="97"/>
    </row>
    <row r="18" spans="2:13">
      <c r="D18" s="599" t="str">
        <f>'3. Penilaian PP 46'!D16:E16</f>
        <v>Bengkulu,   30  Juni 2021</v>
      </c>
      <c r="E18" s="599"/>
      <c r="F18" s="97"/>
      <c r="G18" s="97"/>
      <c r="H18" s="97"/>
      <c r="I18" s="97"/>
      <c r="J18" s="97"/>
      <c r="K18" s="97"/>
      <c r="L18" s="97"/>
      <c r="M18" s="97"/>
    </row>
    <row r="19" spans="2:13">
      <c r="D19" s="224"/>
      <c r="E19" s="224"/>
      <c r="F19" s="97"/>
      <c r="G19" s="97"/>
      <c r="H19" s="97"/>
      <c r="I19" s="97"/>
      <c r="J19" s="97"/>
      <c r="K19" s="97"/>
      <c r="L19" s="97"/>
      <c r="M19" s="97"/>
    </row>
    <row r="20" spans="2:13">
      <c r="B20" s="599" t="s">
        <v>3</v>
      </c>
      <c r="C20" s="599"/>
      <c r="D20" s="599" t="s">
        <v>4</v>
      </c>
      <c r="E20" s="599"/>
      <c r="F20" s="97"/>
      <c r="H20" s="97"/>
      <c r="I20" s="97"/>
      <c r="J20" s="97"/>
      <c r="K20" s="97"/>
      <c r="L20" s="97"/>
      <c r="M20" s="97"/>
    </row>
    <row r="21" spans="2:13">
      <c r="C21" s="93"/>
      <c r="F21" s="97"/>
      <c r="G21" s="97"/>
      <c r="H21" s="97"/>
      <c r="I21" s="97"/>
      <c r="J21" s="97"/>
      <c r="K21" s="97"/>
      <c r="L21" s="97"/>
      <c r="M21" s="97"/>
    </row>
    <row r="22" spans="2:13">
      <c r="F22" s="97"/>
      <c r="G22" s="97"/>
      <c r="H22" s="97"/>
      <c r="I22" s="97"/>
      <c r="J22" s="97"/>
      <c r="K22" s="97"/>
      <c r="L22" s="97"/>
      <c r="M22" s="97"/>
    </row>
    <row r="23" spans="2:13">
      <c r="F23" s="97"/>
      <c r="G23" s="97"/>
      <c r="H23" s="97"/>
      <c r="I23" s="97"/>
      <c r="J23" s="97"/>
      <c r="K23" s="97"/>
      <c r="L23" s="97"/>
      <c r="M23" s="97"/>
    </row>
    <row r="24" spans="2:13">
      <c r="B24" s="856" t="str">
        <f>C4</f>
        <v>NAMA PEGAWAI YANG DINILAI 1</v>
      </c>
      <c r="C24" s="856"/>
      <c r="D24" s="856" t="str">
        <f>E4</f>
        <v>NAMA PEJABAT PENILAI KINERJA 6</v>
      </c>
      <c r="E24" s="856"/>
      <c r="F24" s="97"/>
      <c r="G24" s="97"/>
      <c r="H24" s="97"/>
      <c r="I24" s="97"/>
      <c r="J24" s="97"/>
      <c r="K24" s="97"/>
      <c r="L24" s="97"/>
      <c r="M24" s="97"/>
    </row>
    <row r="25" spans="2:13">
      <c r="B25" s="599" t="str">
        <f>C5</f>
        <v>NIP PEGAWAI YANG DINILAI 2</v>
      </c>
      <c r="C25" s="599"/>
      <c r="D25" s="599" t="str">
        <f>E5</f>
        <v>NIP PEJABAT PENILAI KINERJA 7</v>
      </c>
      <c r="E25" s="599"/>
      <c r="F25" s="97"/>
      <c r="G25" s="97"/>
      <c r="H25" s="97"/>
      <c r="I25" s="97"/>
      <c r="J25" s="97"/>
      <c r="K25" s="97"/>
      <c r="L25" s="97"/>
      <c r="M25" s="97"/>
    </row>
  </sheetData>
  <mergeCells count="22">
    <mergeCell ref="B1:E1"/>
    <mergeCell ref="B3:C3"/>
    <mergeCell ref="D3:E3"/>
    <mergeCell ref="B10:E10"/>
    <mergeCell ref="B11:C11"/>
    <mergeCell ref="D11:E11"/>
    <mergeCell ref="H2:I7"/>
    <mergeCell ref="B25:C25"/>
    <mergeCell ref="D25:E25"/>
    <mergeCell ref="B15:C15"/>
    <mergeCell ref="D15:E15"/>
    <mergeCell ref="D18:E18"/>
    <mergeCell ref="B20:C20"/>
    <mergeCell ref="D20:E20"/>
    <mergeCell ref="B24:C24"/>
    <mergeCell ref="D24:E24"/>
    <mergeCell ref="B12:C12"/>
    <mergeCell ref="D12:E12"/>
    <mergeCell ref="B13:C13"/>
    <mergeCell ref="D13:E13"/>
    <mergeCell ref="B14:C14"/>
    <mergeCell ref="D14:E14"/>
  </mergeCells>
  <printOptions horizontalCentered="1" verticalCentered="1"/>
  <pageMargins left="0.7" right="0.7" top="0.75" bottom="0.75" header="0.3" footer="0.3"/>
  <pageSetup paperSize="5" scale="95" orientation="landscape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"/>
  <sheetViews>
    <sheetView showGridLines="0" view="pageBreakPreview" zoomScale="70" zoomScaleNormal="55" zoomScaleSheetLayoutView="70" workbookViewId="0">
      <selection activeCell="K28" sqref="K28"/>
    </sheetView>
  </sheetViews>
  <sheetFormatPr defaultColWidth="9.140625" defaultRowHeight="15"/>
  <cols>
    <col min="1" max="1" width="4" style="177" customWidth="1"/>
    <col min="2" max="2" width="39.140625" style="145" customWidth="1"/>
    <col min="3" max="3" width="8.85546875" style="178" customWidth="1"/>
    <col min="4" max="4" width="73.42578125" style="145" customWidth="1"/>
    <col min="5" max="16384" width="9.140625" style="145"/>
  </cols>
  <sheetData>
    <row r="1" spans="1:13">
      <c r="A1" s="807" t="s">
        <v>94</v>
      </c>
      <c r="B1" s="807"/>
      <c r="C1" s="807"/>
      <c r="D1" s="807"/>
    </row>
    <row r="3" spans="1:13">
      <c r="A3" s="186">
        <v>1</v>
      </c>
      <c r="B3" s="187" t="s">
        <v>3</v>
      </c>
      <c r="C3" s="188"/>
      <c r="D3" s="189"/>
    </row>
    <row r="4" spans="1:13" ht="15.75">
      <c r="A4" s="190"/>
      <c r="B4" s="191" t="s">
        <v>95</v>
      </c>
      <c r="C4" s="192" t="s">
        <v>6</v>
      </c>
      <c r="D4" s="108" t="str">
        <f>'RENCANA SKP PELAKSANA'!B6</f>
        <v>NAMA PEGAWAI YANG DINILAI 1</v>
      </c>
    </row>
    <row r="5" spans="1:13" ht="15.75">
      <c r="A5" s="190"/>
      <c r="B5" s="191" t="s">
        <v>7</v>
      </c>
      <c r="C5" s="192" t="s">
        <v>6</v>
      </c>
      <c r="D5" s="108" t="str">
        <f>'RENCANA SKP PELAKSANA'!B7</f>
        <v>NIP PEGAWAI YANG DINILAI 2</v>
      </c>
      <c r="H5" s="893" t="s">
        <v>325</v>
      </c>
      <c r="I5" s="893"/>
      <c r="J5" s="893"/>
      <c r="K5" s="893"/>
      <c r="L5" s="893"/>
      <c r="M5" s="893"/>
    </row>
    <row r="6" spans="1:13" ht="15.75">
      <c r="A6" s="190"/>
      <c r="B6" s="191" t="s">
        <v>96</v>
      </c>
      <c r="C6" s="192" t="s">
        <v>6</v>
      </c>
      <c r="D6" s="108" t="str">
        <f>'RENCANA SKP PELAKSANA'!B8</f>
        <v>PANGKAT/GOL PEGAWAI YANG DINILAI  3</v>
      </c>
      <c r="H6" s="893"/>
      <c r="I6" s="893"/>
      <c r="J6" s="893"/>
      <c r="K6" s="893"/>
      <c r="L6" s="893"/>
      <c r="M6" s="893"/>
    </row>
    <row r="7" spans="1:13" ht="15.75">
      <c r="A7" s="190"/>
      <c r="B7" s="191" t="s">
        <v>97</v>
      </c>
      <c r="C7" s="192" t="s">
        <v>6</v>
      </c>
      <c r="D7" s="108" t="str">
        <f>'RENCANA SKP PELAKSANA'!B9</f>
        <v>JABATAN PEGAWAI YANG DINILAI 4</v>
      </c>
      <c r="H7" s="893"/>
      <c r="I7" s="893"/>
      <c r="J7" s="893"/>
      <c r="K7" s="893"/>
      <c r="L7" s="893"/>
      <c r="M7" s="893"/>
    </row>
    <row r="8" spans="1:13" ht="15.75">
      <c r="A8" s="193"/>
      <c r="B8" s="191" t="s">
        <v>98</v>
      </c>
      <c r="C8" s="192" t="s">
        <v>6</v>
      </c>
      <c r="D8" s="108" t="str">
        <f>'RENCANA SKP PELAKSANA'!B10</f>
        <v>UNIT KERJA PEGAWAI YANG DINILAI 5</v>
      </c>
      <c r="H8" s="893"/>
      <c r="I8" s="893"/>
      <c r="J8" s="893"/>
      <c r="K8" s="893"/>
      <c r="L8" s="893"/>
      <c r="M8" s="893"/>
    </row>
    <row r="9" spans="1:13">
      <c r="A9" s="190">
        <v>2</v>
      </c>
      <c r="B9" s="187" t="s">
        <v>4</v>
      </c>
      <c r="C9" s="188"/>
      <c r="D9" s="187"/>
      <c r="H9" s="893"/>
      <c r="I9" s="893"/>
      <c r="J9" s="893"/>
      <c r="K9" s="893"/>
      <c r="L9" s="893"/>
      <c r="M9" s="893"/>
    </row>
    <row r="10" spans="1:13">
      <c r="A10" s="190"/>
      <c r="B10" s="191" t="s">
        <v>95</v>
      </c>
      <c r="C10" s="192" t="s">
        <v>6</v>
      </c>
      <c r="D10" s="149" t="str">
        <f>'RENCANA SKP PELAKSANA'!D6</f>
        <v>NAMA PEJABAT PENILAI KINERJA 6</v>
      </c>
      <c r="H10" s="893"/>
      <c r="I10" s="893"/>
      <c r="J10" s="893"/>
      <c r="K10" s="893"/>
      <c r="L10" s="893"/>
      <c r="M10" s="893"/>
    </row>
    <row r="11" spans="1:13">
      <c r="A11" s="190"/>
      <c r="B11" s="191" t="s">
        <v>7</v>
      </c>
      <c r="C11" s="192" t="s">
        <v>6</v>
      </c>
      <c r="D11" s="149" t="str">
        <f>'RENCANA SKP PELAKSANA'!D7</f>
        <v>NIP PEJABAT PENILAI KINERJA 7</v>
      </c>
      <c r="H11" s="893"/>
      <c r="I11" s="893"/>
      <c r="J11" s="893"/>
      <c r="K11" s="893"/>
      <c r="L11" s="893"/>
      <c r="M11" s="893"/>
    </row>
    <row r="12" spans="1:13">
      <c r="A12" s="190"/>
      <c r="B12" s="191" t="s">
        <v>96</v>
      </c>
      <c r="C12" s="192" t="s">
        <v>6</v>
      </c>
      <c r="D12" s="149" t="str">
        <f>'RENCANA SKP PELAKSANA'!D8</f>
        <v>PANGKAT/GOL PEJABAT PENILAI KINERJA 8</v>
      </c>
      <c r="H12" s="893"/>
      <c r="I12" s="893"/>
      <c r="J12" s="893"/>
      <c r="K12" s="893"/>
      <c r="L12" s="893"/>
      <c r="M12" s="893"/>
    </row>
    <row r="13" spans="1:13">
      <c r="A13" s="190"/>
      <c r="B13" s="191" t="s">
        <v>97</v>
      </c>
      <c r="C13" s="192" t="s">
        <v>6</v>
      </c>
      <c r="D13" s="149" t="str">
        <f>'RENCANA SKP PELAKSANA'!D9</f>
        <v>JABATAN PEJABAT PENILAI KINERJA 9</v>
      </c>
      <c r="H13" s="893"/>
      <c r="I13" s="893"/>
      <c r="J13" s="893"/>
      <c r="K13" s="893"/>
      <c r="L13" s="893"/>
      <c r="M13" s="893"/>
    </row>
    <row r="14" spans="1:13">
      <c r="A14" s="193"/>
      <c r="B14" s="191" t="s">
        <v>98</v>
      </c>
      <c r="C14" s="192" t="s">
        <v>6</v>
      </c>
      <c r="D14" s="149" t="str">
        <f>'RENCANA SKP PELAKSANA'!D10</f>
        <v>UNIT KERJA PEJABAT PENILAI KINERJA 10</v>
      </c>
      <c r="H14" s="893"/>
      <c r="I14" s="893"/>
      <c r="J14" s="893"/>
      <c r="K14" s="893"/>
      <c r="L14" s="893"/>
      <c r="M14" s="893"/>
    </row>
    <row r="15" spans="1:13">
      <c r="A15" s="190">
        <v>3</v>
      </c>
      <c r="B15" s="187" t="s">
        <v>99</v>
      </c>
      <c r="C15" s="188"/>
      <c r="D15" s="187"/>
    </row>
    <row r="16" spans="1:13" ht="15.75">
      <c r="A16" s="190"/>
      <c r="B16" s="191" t="s">
        <v>95</v>
      </c>
      <c r="C16" s="192" t="s">
        <v>6</v>
      </c>
      <c r="D16" s="208" t="s">
        <v>99</v>
      </c>
    </row>
    <row r="17" spans="1:5" ht="15.75">
      <c r="A17" s="190"/>
      <c r="B17" s="191" t="s">
        <v>7</v>
      </c>
      <c r="C17" s="192" t="s">
        <v>6</v>
      </c>
      <c r="D17" s="208" t="s">
        <v>321</v>
      </c>
    </row>
    <row r="18" spans="1:5" ht="15.75">
      <c r="A18" s="190"/>
      <c r="B18" s="191" t="s">
        <v>96</v>
      </c>
      <c r="C18" s="192" t="s">
        <v>6</v>
      </c>
      <c r="D18" s="208" t="s">
        <v>322</v>
      </c>
    </row>
    <row r="19" spans="1:5" ht="15.75">
      <c r="A19" s="190"/>
      <c r="B19" s="191" t="s">
        <v>97</v>
      </c>
      <c r="C19" s="192" t="s">
        <v>6</v>
      </c>
      <c r="D19" s="208" t="s">
        <v>323</v>
      </c>
    </row>
    <row r="20" spans="1:5" ht="15.75">
      <c r="A20" s="190"/>
      <c r="B20" s="191" t="s">
        <v>98</v>
      </c>
      <c r="C20" s="192" t="s">
        <v>6</v>
      </c>
      <c r="D20" s="208" t="s">
        <v>324</v>
      </c>
    </row>
    <row r="21" spans="1:5">
      <c r="A21" s="194"/>
      <c r="B21" s="195" t="s">
        <v>100</v>
      </c>
      <c r="C21" s="196" t="s">
        <v>6</v>
      </c>
      <c r="D21" s="197"/>
    </row>
    <row r="22" spans="1:5">
      <c r="A22" s="190"/>
      <c r="B22" s="191" t="s">
        <v>101</v>
      </c>
      <c r="C22" s="192" t="s">
        <v>6</v>
      </c>
      <c r="D22" s="198"/>
      <c r="E22" s="145" t="s">
        <v>223</v>
      </c>
    </row>
    <row r="23" spans="1:5">
      <c r="A23" s="190"/>
      <c r="B23" s="191" t="s">
        <v>102</v>
      </c>
      <c r="C23" s="192" t="s">
        <v>6</v>
      </c>
      <c r="D23" s="209"/>
      <c r="E23" s="145" t="s">
        <v>221</v>
      </c>
    </row>
    <row r="24" spans="1:5">
      <c r="A24" s="190"/>
      <c r="B24" s="191" t="s">
        <v>103</v>
      </c>
      <c r="C24" s="192" t="s">
        <v>6</v>
      </c>
      <c r="D24" s="198"/>
    </row>
    <row r="25" spans="1:5">
      <c r="A25" s="190"/>
      <c r="B25" s="191" t="s">
        <v>104</v>
      </c>
      <c r="C25" s="192" t="s">
        <v>6</v>
      </c>
      <c r="D25" s="199"/>
      <c r="E25" s="145" t="s">
        <v>222</v>
      </c>
    </row>
    <row r="26" spans="1:5">
      <c r="A26" s="190"/>
      <c r="B26" s="191" t="s">
        <v>105</v>
      </c>
      <c r="C26" s="192" t="s">
        <v>6</v>
      </c>
      <c r="D26" s="198">
        <f>'5. INTEGRASI'!D14:E14</f>
        <v>103.6685238095238</v>
      </c>
    </row>
    <row r="27" spans="1:5">
      <c r="A27" s="190"/>
      <c r="B27" s="191" t="s">
        <v>106</v>
      </c>
      <c r="C27" s="192" t="s">
        <v>6</v>
      </c>
      <c r="D27" s="199" t="str">
        <f>'5. INTEGRASI'!D15:E15</f>
        <v>(Baik)</v>
      </c>
    </row>
    <row r="28" spans="1:5" ht="45">
      <c r="A28" s="193"/>
      <c r="B28" s="200" t="s">
        <v>107</v>
      </c>
      <c r="C28" s="201" t="s">
        <v>6</v>
      </c>
      <c r="D28" s="191"/>
    </row>
    <row r="29" spans="1:5">
      <c r="A29" s="190">
        <v>5</v>
      </c>
      <c r="B29" s="202" t="s">
        <v>108</v>
      </c>
      <c r="C29" s="203"/>
      <c r="D29" s="204"/>
    </row>
    <row r="30" spans="1:5">
      <c r="A30" s="193"/>
      <c r="B30" s="894"/>
      <c r="C30" s="895"/>
      <c r="D30" s="896"/>
    </row>
    <row r="31" spans="1:5">
      <c r="A31" s="190">
        <v>6</v>
      </c>
      <c r="B31" s="202" t="s">
        <v>109</v>
      </c>
      <c r="C31" s="203"/>
      <c r="D31" s="204"/>
    </row>
    <row r="32" spans="1:5">
      <c r="A32" s="205"/>
      <c r="B32" s="897"/>
      <c r="C32" s="898"/>
      <c r="D32" s="899"/>
    </row>
    <row r="33" spans="1:5" s="211" customFormat="1">
      <c r="A33" s="210"/>
      <c r="B33" s="210"/>
      <c r="C33" s="210"/>
      <c r="D33" s="210"/>
    </row>
    <row r="34" spans="1:5">
      <c r="A34" s="206"/>
      <c r="B34" s="901" t="str">
        <f>'DATA PNS ( tdk diprint )'!E11</f>
        <v>03  Januari 2022</v>
      </c>
      <c r="C34" s="901"/>
      <c r="D34" s="227" t="s">
        <v>228</v>
      </c>
      <c r="E34" s="413"/>
    </row>
    <row r="35" spans="1:5">
      <c r="A35" s="226"/>
      <c r="B35" s="227"/>
      <c r="C35" s="227"/>
      <c r="D35" s="227"/>
      <c r="E35" s="413"/>
    </row>
    <row r="36" spans="1:5">
      <c r="A36" s="206"/>
      <c r="B36" s="900" t="s">
        <v>110</v>
      </c>
      <c r="C36" s="900"/>
      <c r="D36" s="226" t="s">
        <v>111</v>
      </c>
      <c r="E36" s="414"/>
    </row>
    <row r="37" spans="1:5" ht="60" customHeight="1">
      <c r="A37" s="206"/>
      <c r="B37" s="206"/>
      <c r="C37" s="207"/>
      <c r="D37" s="226"/>
    </row>
    <row r="38" spans="1:5">
      <c r="A38" s="206"/>
      <c r="B38" s="902" t="str">
        <f>D4</f>
        <v>NAMA PEGAWAI YANG DINILAI 1</v>
      </c>
      <c r="C38" s="902"/>
      <c r="D38" s="228" t="str">
        <f>D10</f>
        <v>NAMA PEJABAT PENILAI KINERJA 6</v>
      </c>
      <c r="E38" s="415"/>
    </row>
    <row r="39" spans="1:5">
      <c r="A39" s="206"/>
      <c r="B39" s="900" t="str">
        <f>D5</f>
        <v>NIP PEGAWAI YANG DINILAI 2</v>
      </c>
      <c r="C39" s="900"/>
      <c r="D39" s="226" t="str">
        <f>D11</f>
        <v>NIP PEJABAT PENILAI KINERJA 7</v>
      </c>
      <c r="E39" s="414"/>
    </row>
    <row r="40" spans="1:5">
      <c r="A40" s="206"/>
      <c r="B40" s="206"/>
      <c r="C40" s="207"/>
      <c r="D40" s="206"/>
    </row>
    <row r="41" spans="1:5">
      <c r="B41" s="900" t="str">
        <f>'DATA PNS ( tdk diprint )'!E12</f>
        <v>04 Januari 2022</v>
      </c>
      <c r="C41" s="900"/>
      <c r="D41" s="900"/>
    </row>
    <row r="42" spans="1:5">
      <c r="A42" s="223"/>
      <c r="B42" s="226"/>
      <c r="C42" s="226"/>
      <c r="D42" s="226"/>
    </row>
    <row r="43" spans="1:5">
      <c r="B43" s="810" t="s">
        <v>99</v>
      </c>
      <c r="C43" s="810"/>
      <c r="D43" s="810"/>
    </row>
    <row r="47" spans="1:5">
      <c r="B47" s="807" t="str">
        <f>D16</f>
        <v>ATASAN PEJABAT PENILAI KINERJA</v>
      </c>
      <c r="C47" s="807"/>
      <c r="D47" s="807"/>
    </row>
    <row r="48" spans="1:5">
      <c r="B48" s="810" t="str">
        <f>D17</f>
        <v>NIP ATASAN PEJABAT PENILAI KINERJA</v>
      </c>
      <c r="C48" s="810"/>
      <c r="D48" s="810"/>
    </row>
  </sheetData>
  <mergeCells count="12">
    <mergeCell ref="H5:M14"/>
    <mergeCell ref="B47:D47"/>
    <mergeCell ref="B48:D48"/>
    <mergeCell ref="A1:D1"/>
    <mergeCell ref="B30:D30"/>
    <mergeCell ref="B32:D32"/>
    <mergeCell ref="B41:D41"/>
    <mergeCell ref="B43:D43"/>
    <mergeCell ref="B34:C34"/>
    <mergeCell ref="B36:C36"/>
    <mergeCell ref="B38:C38"/>
    <mergeCell ref="B39:C39"/>
  </mergeCells>
  <printOptions horizontalCentered="1" verticalCentered="1"/>
  <pageMargins left="0.7" right="0.7" top="0.75" bottom="0.75" header="0.3" footer="0.3"/>
  <pageSetup paperSize="5" scale="64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9" sqref="K19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AJ1009"/>
  <sheetViews>
    <sheetView topLeftCell="A8" workbookViewId="0">
      <selection activeCell="B16" sqref="B16:D16"/>
    </sheetView>
  </sheetViews>
  <sheetFormatPr defaultColWidth="14.42578125" defaultRowHeight="15" customHeight="1"/>
  <cols>
    <col min="1" max="1" width="5.42578125" style="12" customWidth="1"/>
    <col min="2" max="2" width="19.140625" style="12" customWidth="1"/>
    <col min="3" max="3" width="1.5703125" style="12" bestFit="1" customWidth="1"/>
    <col min="4" max="4" width="35.85546875" style="12" customWidth="1"/>
    <col min="5" max="5" width="20.140625" style="12" customWidth="1"/>
    <col min="6" max="6" width="1.5703125" style="12" bestFit="1" customWidth="1"/>
    <col min="7" max="7" width="32.7109375" style="12" customWidth="1"/>
    <col min="8" max="8" width="12" style="12" customWidth="1"/>
    <col min="9" max="9" width="12" style="62" customWidth="1"/>
    <col min="10" max="18" width="8.7109375" style="12" customWidth="1"/>
    <col min="19" max="248" width="14.42578125" style="12"/>
    <col min="249" max="249" width="5.42578125" style="12" customWidth="1"/>
    <col min="250" max="250" width="19.140625" style="12" customWidth="1"/>
    <col min="251" max="251" width="2.85546875" style="12" customWidth="1"/>
    <col min="252" max="252" width="30.140625" style="12" customWidth="1"/>
    <col min="253" max="255" width="8.7109375" style="12" customWidth="1"/>
    <col min="256" max="256" width="20.5703125" style="12" customWidth="1"/>
    <col min="257" max="257" width="3.5703125" style="12" customWidth="1"/>
    <col min="258" max="274" width="8.7109375" style="12" customWidth="1"/>
    <col min="275" max="504" width="14.42578125" style="12"/>
    <col min="505" max="505" width="5.42578125" style="12" customWidth="1"/>
    <col min="506" max="506" width="19.140625" style="12" customWidth="1"/>
    <col min="507" max="507" width="2.85546875" style="12" customWidth="1"/>
    <col min="508" max="508" width="30.140625" style="12" customWidth="1"/>
    <col min="509" max="511" width="8.7109375" style="12" customWidth="1"/>
    <col min="512" max="512" width="20.5703125" style="12" customWidth="1"/>
    <col min="513" max="513" width="3.5703125" style="12" customWidth="1"/>
    <col min="514" max="530" width="8.7109375" style="12" customWidth="1"/>
    <col min="531" max="760" width="14.42578125" style="12"/>
    <col min="761" max="761" width="5.42578125" style="12" customWidth="1"/>
    <col min="762" max="762" width="19.140625" style="12" customWidth="1"/>
    <col min="763" max="763" width="2.85546875" style="12" customWidth="1"/>
    <col min="764" max="764" width="30.140625" style="12" customWidth="1"/>
    <col min="765" max="767" width="8.7109375" style="12" customWidth="1"/>
    <col min="768" max="768" width="20.5703125" style="12" customWidth="1"/>
    <col min="769" max="769" width="3.5703125" style="12" customWidth="1"/>
    <col min="770" max="786" width="8.7109375" style="12" customWidth="1"/>
    <col min="787" max="1016" width="14.42578125" style="12"/>
    <col min="1017" max="1017" width="5.42578125" style="12" customWidth="1"/>
    <col min="1018" max="1018" width="19.140625" style="12" customWidth="1"/>
    <col min="1019" max="1019" width="2.85546875" style="12" customWidth="1"/>
    <col min="1020" max="1020" width="30.140625" style="12" customWidth="1"/>
    <col min="1021" max="1023" width="8.7109375" style="12" customWidth="1"/>
    <col min="1024" max="1024" width="20.5703125" style="12" customWidth="1"/>
    <col min="1025" max="1025" width="3.5703125" style="12" customWidth="1"/>
    <col min="1026" max="1042" width="8.7109375" style="12" customWidth="1"/>
    <col min="1043" max="1272" width="14.42578125" style="12"/>
    <col min="1273" max="1273" width="5.42578125" style="12" customWidth="1"/>
    <col min="1274" max="1274" width="19.140625" style="12" customWidth="1"/>
    <col min="1275" max="1275" width="2.85546875" style="12" customWidth="1"/>
    <col min="1276" max="1276" width="30.140625" style="12" customWidth="1"/>
    <col min="1277" max="1279" width="8.7109375" style="12" customWidth="1"/>
    <col min="1280" max="1280" width="20.5703125" style="12" customWidth="1"/>
    <col min="1281" max="1281" width="3.5703125" style="12" customWidth="1"/>
    <col min="1282" max="1298" width="8.7109375" style="12" customWidth="1"/>
    <col min="1299" max="1528" width="14.42578125" style="12"/>
    <col min="1529" max="1529" width="5.42578125" style="12" customWidth="1"/>
    <col min="1530" max="1530" width="19.140625" style="12" customWidth="1"/>
    <col min="1531" max="1531" width="2.85546875" style="12" customWidth="1"/>
    <col min="1532" max="1532" width="30.140625" style="12" customWidth="1"/>
    <col min="1533" max="1535" width="8.7109375" style="12" customWidth="1"/>
    <col min="1536" max="1536" width="20.5703125" style="12" customWidth="1"/>
    <col min="1537" max="1537" width="3.5703125" style="12" customWidth="1"/>
    <col min="1538" max="1554" width="8.7109375" style="12" customWidth="1"/>
    <col min="1555" max="1784" width="14.42578125" style="12"/>
    <col min="1785" max="1785" width="5.42578125" style="12" customWidth="1"/>
    <col min="1786" max="1786" width="19.140625" style="12" customWidth="1"/>
    <col min="1787" max="1787" width="2.85546875" style="12" customWidth="1"/>
    <col min="1788" max="1788" width="30.140625" style="12" customWidth="1"/>
    <col min="1789" max="1791" width="8.7109375" style="12" customWidth="1"/>
    <col min="1792" max="1792" width="20.5703125" style="12" customWidth="1"/>
    <col min="1793" max="1793" width="3.5703125" style="12" customWidth="1"/>
    <col min="1794" max="1810" width="8.7109375" style="12" customWidth="1"/>
    <col min="1811" max="2040" width="14.42578125" style="12"/>
    <col min="2041" max="2041" width="5.42578125" style="12" customWidth="1"/>
    <col min="2042" max="2042" width="19.140625" style="12" customWidth="1"/>
    <col min="2043" max="2043" width="2.85546875" style="12" customWidth="1"/>
    <col min="2044" max="2044" width="30.140625" style="12" customWidth="1"/>
    <col min="2045" max="2047" width="8.7109375" style="12" customWidth="1"/>
    <col min="2048" max="2048" width="20.5703125" style="12" customWidth="1"/>
    <col min="2049" max="2049" width="3.5703125" style="12" customWidth="1"/>
    <col min="2050" max="2066" width="8.7109375" style="12" customWidth="1"/>
    <col min="2067" max="2296" width="14.42578125" style="12"/>
    <col min="2297" max="2297" width="5.42578125" style="12" customWidth="1"/>
    <col min="2298" max="2298" width="19.140625" style="12" customWidth="1"/>
    <col min="2299" max="2299" width="2.85546875" style="12" customWidth="1"/>
    <col min="2300" max="2300" width="30.140625" style="12" customWidth="1"/>
    <col min="2301" max="2303" width="8.7109375" style="12" customWidth="1"/>
    <col min="2304" max="2304" width="20.5703125" style="12" customWidth="1"/>
    <col min="2305" max="2305" width="3.5703125" style="12" customWidth="1"/>
    <col min="2306" max="2322" width="8.7109375" style="12" customWidth="1"/>
    <col min="2323" max="2552" width="14.42578125" style="12"/>
    <col min="2553" max="2553" width="5.42578125" style="12" customWidth="1"/>
    <col min="2554" max="2554" width="19.140625" style="12" customWidth="1"/>
    <col min="2555" max="2555" width="2.85546875" style="12" customWidth="1"/>
    <col min="2556" max="2556" width="30.140625" style="12" customWidth="1"/>
    <col min="2557" max="2559" width="8.7109375" style="12" customWidth="1"/>
    <col min="2560" max="2560" width="20.5703125" style="12" customWidth="1"/>
    <col min="2561" max="2561" width="3.5703125" style="12" customWidth="1"/>
    <col min="2562" max="2578" width="8.7109375" style="12" customWidth="1"/>
    <col min="2579" max="2808" width="14.42578125" style="12"/>
    <col min="2809" max="2809" width="5.42578125" style="12" customWidth="1"/>
    <col min="2810" max="2810" width="19.140625" style="12" customWidth="1"/>
    <col min="2811" max="2811" width="2.85546875" style="12" customWidth="1"/>
    <col min="2812" max="2812" width="30.140625" style="12" customWidth="1"/>
    <col min="2813" max="2815" width="8.7109375" style="12" customWidth="1"/>
    <col min="2816" max="2816" width="20.5703125" style="12" customWidth="1"/>
    <col min="2817" max="2817" width="3.5703125" style="12" customWidth="1"/>
    <col min="2818" max="2834" width="8.7109375" style="12" customWidth="1"/>
    <col min="2835" max="3064" width="14.42578125" style="12"/>
    <col min="3065" max="3065" width="5.42578125" style="12" customWidth="1"/>
    <col min="3066" max="3066" width="19.140625" style="12" customWidth="1"/>
    <col min="3067" max="3067" width="2.85546875" style="12" customWidth="1"/>
    <col min="3068" max="3068" width="30.140625" style="12" customWidth="1"/>
    <col min="3069" max="3071" width="8.7109375" style="12" customWidth="1"/>
    <col min="3072" max="3072" width="20.5703125" style="12" customWidth="1"/>
    <col min="3073" max="3073" width="3.5703125" style="12" customWidth="1"/>
    <col min="3074" max="3090" width="8.7109375" style="12" customWidth="1"/>
    <col min="3091" max="3320" width="14.42578125" style="12"/>
    <col min="3321" max="3321" width="5.42578125" style="12" customWidth="1"/>
    <col min="3322" max="3322" width="19.140625" style="12" customWidth="1"/>
    <col min="3323" max="3323" width="2.85546875" style="12" customWidth="1"/>
    <col min="3324" max="3324" width="30.140625" style="12" customWidth="1"/>
    <col min="3325" max="3327" width="8.7109375" style="12" customWidth="1"/>
    <col min="3328" max="3328" width="20.5703125" style="12" customWidth="1"/>
    <col min="3329" max="3329" width="3.5703125" style="12" customWidth="1"/>
    <col min="3330" max="3346" width="8.7109375" style="12" customWidth="1"/>
    <col min="3347" max="3576" width="14.42578125" style="12"/>
    <col min="3577" max="3577" width="5.42578125" style="12" customWidth="1"/>
    <col min="3578" max="3578" width="19.140625" style="12" customWidth="1"/>
    <col min="3579" max="3579" width="2.85546875" style="12" customWidth="1"/>
    <col min="3580" max="3580" width="30.140625" style="12" customWidth="1"/>
    <col min="3581" max="3583" width="8.7109375" style="12" customWidth="1"/>
    <col min="3584" max="3584" width="20.5703125" style="12" customWidth="1"/>
    <col min="3585" max="3585" width="3.5703125" style="12" customWidth="1"/>
    <col min="3586" max="3602" width="8.7109375" style="12" customWidth="1"/>
    <col min="3603" max="3832" width="14.42578125" style="12"/>
    <col min="3833" max="3833" width="5.42578125" style="12" customWidth="1"/>
    <col min="3834" max="3834" width="19.140625" style="12" customWidth="1"/>
    <col min="3835" max="3835" width="2.85546875" style="12" customWidth="1"/>
    <col min="3836" max="3836" width="30.140625" style="12" customWidth="1"/>
    <col min="3837" max="3839" width="8.7109375" style="12" customWidth="1"/>
    <col min="3840" max="3840" width="20.5703125" style="12" customWidth="1"/>
    <col min="3841" max="3841" width="3.5703125" style="12" customWidth="1"/>
    <col min="3842" max="3858" width="8.7109375" style="12" customWidth="1"/>
    <col min="3859" max="4088" width="14.42578125" style="12"/>
    <col min="4089" max="4089" width="5.42578125" style="12" customWidth="1"/>
    <col min="4090" max="4090" width="19.140625" style="12" customWidth="1"/>
    <col min="4091" max="4091" width="2.85546875" style="12" customWidth="1"/>
    <col min="4092" max="4092" width="30.140625" style="12" customWidth="1"/>
    <col min="4093" max="4095" width="8.7109375" style="12" customWidth="1"/>
    <col min="4096" max="4096" width="20.5703125" style="12" customWidth="1"/>
    <col min="4097" max="4097" width="3.5703125" style="12" customWidth="1"/>
    <col min="4098" max="4114" width="8.7109375" style="12" customWidth="1"/>
    <col min="4115" max="4344" width="14.42578125" style="12"/>
    <col min="4345" max="4345" width="5.42578125" style="12" customWidth="1"/>
    <col min="4346" max="4346" width="19.140625" style="12" customWidth="1"/>
    <col min="4347" max="4347" width="2.85546875" style="12" customWidth="1"/>
    <col min="4348" max="4348" width="30.140625" style="12" customWidth="1"/>
    <col min="4349" max="4351" width="8.7109375" style="12" customWidth="1"/>
    <col min="4352" max="4352" width="20.5703125" style="12" customWidth="1"/>
    <col min="4353" max="4353" width="3.5703125" style="12" customWidth="1"/>
    <col min="4354" max="4370" width="8.7109375" style="12" customWidth="1"/>
    <col min="4371" max="4600" width="14.42578125" style="12"/>
    <col min="4601" max="4601" width="5.42578125" style="12" customWidth="1"/>
    <col min="4602" max="4602" width="19.140625" style="12" customWidth="1"/>
    <col min="4603" max="4603" width="2.85546875" style="12" customWidth="1"/>
    <col min="4604" max="4604" width="30.140625" style="12" customWidth="1"/>
    <col min="4605" max="4607" width="8.7109375" style="12" customWidth="1"/>
    <col min="4608" max="4608" width="20.5703125" style="12" customWidth="1"/>
    <col min="4609" max="4609" width="3.5703125" style="12" customWidth="1"/>
    <col min="4610" max="4626" width="8.7109375" style="12" customWidth="1"/>
    <col min="4627" max="4856" width="14.42578125" style="12"/>
    <col min="4857" max="4857" width="5.42578125" style="12" customWidth="1"/>
    <col min="4858" max="4858" width="19.140625" style="12" customWidth="1"/>
    <col min="4859" max="4859" width="2.85546875" style="12" customWidth="1"/>
    <col min="4860" max="4860" width="30.140625" style="12" customWidth="1"/>
    <col min="4861" max="4863" width="8.7109375" style="12" customWidth="1"/>
    <col min="4864" max="4864" width="20.5703125" style="12" customWidth="1"/>
    <col min="4865" max="4865" width="3.5703125" style="12" customWidth="1"/>
    <col min="4866" max="4882" width="8.7109375" style="12" customWidth="1"/>
    <col min="4883" max="5112" width="14.42578125" style="12"/>
    <col min="5113" max="5113" width="5.42578125" style="12" customWidth="1"/>
    <col min="5114" max="5114" width="19.140625" style="12" customWidth="1"/>
    <col min="5115" max="5115" width="2.85546875" style="12" customWidth="1"/>
    <col min="5116" max="5116" width="30.140625" style="12" customWidth="1"/>
    <col min="5117" max="5119" width="8.7109375" style="12" customWidth="1"/>
    <col min="5120" max="5120" width="20.5703125" style="12" customWidth="1"/>
    <col min="5121" max="5121" width="3.5703125" style="12" customWidth="1"/>
    <col min="5122" max="5138" width="8.7109375" style="12" customWidth="1"/>
    <col min="5139" max="5368" width="14.42578125" style="12"/>
    <col min="5369" max="5369" width="5.42578125" style="12" customWidth="1"/>
    <col min="5370" max="5370" width="19.140625" style="12" customWidth="1"/>
    <col min="5371" max="5371" width="2.85546875" style="12" customWidth="1"/>
    <col min="5372" max="5372" width="30.140625" style="12" customWidth="1"/>
    <col min="5373" max="5375" width="8.7109375" style="12" customWidth="1"/>
    <col min="5376" max="5376" width="20.5703125" style="12" customWidth="1"/>
    <col min="5377" max="5377" width="3.5703125" style="12" customWidth="1"/>
    <col min="5378" max="5394" width="8.7109375" style="12" customWidth="1"/>
    <col min="5395" max="5624" width="14.42578125" style="12"/>
    <col min="5625" max="5625" width="5.42578125" style="12" customWidth="1"/>
    <col min="5626" max="5626" width="19.140625" style="12" customWidth="1"/>
    <col min="5627" max="5627" width="2.85546875" style="12" customWidth="1"/>
    <col min="5628" max="5628" width="30.140625" style="12" customWidth="1"/>
    <col min="5629" max="5631" width="8.7109375" style="12" customWidth="1"/>
    <col min="5632" max="5632" width="20.5703125" style="12" customWidth="1"/>
    <col min="5633" max="5633" width="3.5703125" style="12" customWidth="1"/>
    <col min="5634" max="5650" width="8.7109375" style="12" customWidth="1"/>
    <col min="5651" max="5880" width="14.42578125" style="12"/>
    <col min="5881" max="5881" width="5.42578125" style="12" customWidth="1"/>
    <col min="5882" max="5882" width="19.140625" style="12" customWidth="1"/>
    <col min="5883" max="5883" width="2.85546875" style="12" customWidth="1"/>
    <col min="5884" max="5884" width="30.140625" style="12" customWidth="1"/>
    <col min="5885" max="5887" width="8.7109375" style="12" customWidth="1"/>
    <col min="5888" max="5888" width="20.5703125" style="12" customWidth="1"/>
    <col min="5889" max="5889" width="3.5703125" style="12" customWidth="1"/>
    <col min="5890" max="5906" width="8.7109375" style="12" customWidth="1"/>
    <col min="5907" max="6136" width="14.42578125" style="12"/>
    <col min="6137" max="6137" width="5.42578125" style="12" customWidth="1"/>
    <col min="6138" max="6138" width="19.140625" style="12" customWidth="1"/>
    <col min="6139" max="6139" width="2.85546875" style="12" customWidth="1"/>
    <col min="6140" max="6140" width="30.140625" style="12" customWidth="1"/>
    <col min="6141" max="6143" width="8.7109375" style="12" customWidth="1"/>
    <col min="6144" max="6144" width="20.5703125" style="12" customWidth="1"/>
    <col min="6145" max="6145" width="3.5703125" style="12" customWidth="1"/>
    <col min="6146" max="6162" width="8.7109375" style="12" customWidth="1"/>
    <col min="6163" max="6392" width="14.42578125" style="12"/>
    <col min="6393" max="6393" width="5.42578125" style="12" customWidth="1"/>
    <col min="6394" max="6394" width="19.140625" style="12" customWidth="1"/>
    <col min="6395" max="6395" width="2.85546875" style="12" customWidth="1"/>
    <col min="6396" max="6396" width="30.140625" style="12" customWidth="1"/>
    <col min="6397" max="6399" width="8.7109375" style="12" customWidth="1"/>
    <col min="6400" max="6400" width="20.5703125" style="12" customWidth="1"/>
    <col min="6401" max="6401" width="3.5703125" style="12" customWidth="1"/>
    <col min="6402" max="6418" width="8.7109375" style="12" customWidth="1"/>
    <col min="6419" max="6648" width="14.42578125" style="12"/>
    <col min="6649" max="6649" width="5.42578125" style="12" customWidth="1"/>
    <col min="6650" max="6650" width="19.140625" style="12" customWidth="1"/>
    <col min="6651" max="6651" width="2.85546875" style="12" customWidth="1"/>
    <col min="6652" max="6652" width="30.140625" style="12" customWidth="1"/>
    <col min="6653" max="6655" width="8.7109375" style="12" customWidth="1"/>
    <col min="6656" max="6656" width="20.5703125" style="12" customWidth="1"/>
    <col min="6657" max="6657" width="3.5703125" style="12" customWidth="1"/>
    <col min="6658" max="6674" width="8.7109375" style="12" customWidth="1"/>
    <col min="6675" max="6904" width="14.42578125" style="12"/>
    <col min="6905" max="6905" width="5.42578125" style="12" customWidth="1"/>
    <col min="6906" max="6906" width="19.140625" style="12" customWidth="1"/>
    <col min="6907" max="6907" width="2.85546875" style="12" customWidth="1"/>
    <col min="6908" max="6908" width="30.140625" style="12" customWidth="1"/>
    <col min="6909" max="6911" width="8.7109375" style="12" customWidth="1"/>
    <col min="6912" max="6912" width="20.5703125" style="12" customWidth="1"/>
    <col min="6913" max="6913" width="3.5703125" style="12" customWidth="1"/>
    <col min="6914" max="6930" width="8.7109375" style="12" customWidth="1"/>
    <col min="6931" max="7160" width="14.42578125" style="12"/>
    <col min="7161" max="7161" width="5.42578125" style="12" customWidth="1"/>
    <col min="7162" max="7162" width="19.140625" style="12" customWidth="1"/>
    <col min="7163" max="7163" width="2.85546875" style="12" customWidth="1"/>
    <col min="7164" max="7164" width="30.140625" style="12" customWidth="1"/>
    <col min="7165" max="7167" width="8.7109375" style="12" customWidth="1"/>
    <col min="7168" max="7168" width="20.5703125" style="12" customWidth="1"/>
    <col min="7169" max="7169" width="3.5703125" style="12" customWidth="1"/>
    <col min="7170" max="7186" width="8.7109375" style="12" customWidth="1"/>
    <col min="7187" max="7416" width="14.42578125" style="12"/>
    <col min="7417" max="7417" width="5.42578125" style="12" customWidth="1"/>
    <col min="7418" max="7418" width="19.140625" style="12" customWidth="1"/>
    <col min="7419" max="7419" width="2.85546875" style="12" customWidth="1"/>
    <col min="7420" max="7420" width="30.140625" style="12" customWidth="1"/>
    <col min="7421" max="7423" width="8.7109375" style="12" customWidth="1"/>
    <col min="7424" max="7424" width="20.5703125" style="12" customWidth="1"/>
    <col min="7425" max="7425" width="3.5703125" style="12" customWidth="1"/>
    <col min="7426" max="7442" width="8.7109375" style="12" customWidth="1"/>
    <col min="7443" max="7672" width="14.42578125" style="12"/>
    <col min="7673" max="7673" width="5.42578125" style="12" customWidth="1"/>
    <col min="7674" max="7674" width="19.140625" style="12" customWidth="1"/>
    <col min="7675" max="7675" width="2.85546875" style="12" customWidth="1"/>
    <col min="7676" max="7676" width="30.140625" style="12" customWidth="1"/>
    <col min="7677" max="7679" width="8.7109375" style="12" customWidth="1"/>
    <col min="7680" max="7680" width="20.5703125" style="12" customWidth="1"/>
    <col min="7681" max="7681" width="3.5703125" style="12" customWidth="1"/>
    <col min="7682" max="7698" width="8.7109375" style="12" customWidth="1"/>
    <col min="7699" max="7928" width="14.42578125" style="12"/>
    <col min="7929" max="7929" width="5.42578125" style="12" customWidth="1"/>
    <col min="7930" max="7930" width="19.140625" style="12" customWidth="1"/>
    <col min="7931" max="7931" width="2.85546875" style="12" customWidth="1"/>
    <col min="7932" max="7932" width="30.140625" style="12" customWidth="1"/>
    <col min="7933" max="7935" width="8.7109375" style="12" customWidth="1"/>
    <col min="7936" max="7936" width="20.5703125" style="12" customWidth="1"/>
    <col min="7937" max="7937" width="3.5703125" style="12" customWidth="1"/>
    <col min="7938" max="7954" width="8.7109375" style="12" customWidth="1"/>
    <col min="7955" max="8184" width="14.42578125" style="12"/>
    <col min="8185" max="8185" width="5.42578125" style="12" customWidth="1"/>
    <col min="8186" max="8186" width="19.140625" style="12" customWidth="1"/>
    <col min="8187" max="8187" width="2.85546875" style="12" customWidth="1"/>
    <col min="8188" max="8188" width="30.140625" style="12" customWidth="1"/>
    <col min="8189" max="8191" width="8.7109375" style="12" customWidth="1"/>
    <col min="8192" max="8192" width="20.5703125" style="12" customWidth="1"/>
    <col min="8193" max="8193" width="3.5703125" style="12" customWidth="1"/>
    <col min="8194" max="8210" width="8.7109375" style="12" customWidth="1"/>
    <col min="8211" max="8440" width="14.42578125" style="12"/>
    <col min="8441" max="8441" width="5.42578125" style="12" customWidth="1"/>
    <col min="8442" max="8442" width="19.140625" style="12" customWidth="1"/>
    <col min="8443" max="8443" width="2.85546875" style="12" customWidth="1"/>
    <col min="8444" max="8444" width="30.140625" style="12" customWidth="1"/>
    <col min="8445" max="8447" width="8.7109375" style="12" customWidth="1"/>
    <col min="8448" max="8448" width="20.5703125" style="12" customWidth="1"/>
    <col min="8449" max="8449" width="3.5703125" style="12" customWidth="1"/>
    <col min="8450" max="8466" width="8.7109375" style="12" customWidth="1"/>
    <col min="8467" max="8696" width="14.42578125" style="12"/>
    <col min="8697" max="8697" width="5.42578125" style="12" customWidth="1"/>
    <col min="8698" max="8698" width="19.140625" style="12" customWidth="1"/>
    <col min="8699" max="8699" width="2.85546875" style="12" customWidth="1"/>
    <col min="8700" max="8700" width="30.140625" style="12" customWidth="1"/>
    <col min="8701" max="8703" width="8.7109375" style="12" customWidth="1"/>
    <col min="8704" max="8704" width="20.5703125" style="12" customWidth="1"/>
    <col min="8705" max="8705" width="3.5703125" style="12" customWidth="1"/>
    <col min="8706" max="8722" width="8.7109375" style="12" customWidth="1"/>
    <col min="8723" max="8952" width="14.42578125" style="12"/>
    <col min="8953" max="8953" width="5.42578125" style="12" customWidth="1"/>
    <col min="8954" max="8954" width="19.140625" style="12" customWidth="1"/>
    <col min="8955" max="8955" width="2.85546875" style="12" customWidth="1"/>
    <col min="8956" max="8956" width="30.140625" style="12" customWidth="1"/>
    <col min="8957" max="8959" width="8.7109375" style="12" customWidth="1"/>
    <col min="8960" max="8960" width="20.5703125" style="12" customWidth="1"/>
    <col min="8961" max="8961" width="3.5703125" style="12" customWidth="1"/>
    <col min="8962" max="8978" width="8.7109375" style="12" customWidth="1"/>
    <col min="8979" max="9208" width="14.42578125" style="12"/>
    <col min="9209" max="9209" width="5.42578125" style="12" customWidth="1"/>
    <col min="9210" max="9210" width="19.140625" style="12" customWidth="1"/>
    <col min="9211" max="9211" width="2.85546875" style="12" customWidth="1"/>
    <col min="9212" max="9212" width="30.140625" style="12" customWidth="1"/>
    <col min="9213" max="9215" width="8.7109375" style="12" customWidth="1"/>
    <col min="9216" max="9216" width="20.5703125" style="12" customWidth="1"/>
    <col min="9217" max="9217" width="3.5703125" style="12" customWidth="1"/>
    <col min="9218" max="9234" width="8.7109375" style="12" customWidth="1"/>
    <col min="9235" max="9464" width="14.42578125" style="12"/>
    <col min="9465" max="9465" width="5.42578125" style="12" customWidth="1"/>
    <col min="9466" max="9466" width="19.140625" style="12" customWidth="1"/>
    <col min="9467" max="9467" width="2.85546875" style="12" customWidth="1"/>
    <col min="9468" max="9468" width="30.140625" style="12" customWidth="1"/>
    <col min="9469" max="9471" width="8.7109375" style="12" customWidth="1"/>
    <col min="9472" max="9472" width="20.5703125" style="12" customWidth="1"/>
    <col min="9473" max="9473" width="3.5703125" style="12" customWidth="1"/>
    <col min="9474" max="9490" width="8.7109375" style="12" customWidth="1"/>
    <col min="9491" max="9720" width="14.42578125" style="12"/>
    <col min="9721" max="9721" width="5.42578125" style="12" customWidth="1"/>
    <col min="9722" max="9722" width="19.140625" style="12" customWidth="1"/>
    <col min="9723" max="9723" width="2.85546875" style="12" customWidth="1"/>
    <col min="9724" max="9724" width="30.140625" style="12" customWidth="1"/>
    <col min="9725" max="9727" width="8.7109375" style="12" customWidth="1"/>
    <col min="9728" max="9728" width="20.5703125" style="12" customWidth="1"/>
    <col min="9729" max="9729" width="3.5703125" style="12" customWidth="1"/>
    <col min="9730" max="9746" width="8.7109375" style="12" customWidth="1"/>
    <col min="9747" max="9976" width="14.42578125" style="12"/>
    <col min="9977" max="9977" width="5.42578125" style="12" customWidth="1"/>
    <col min="9978" max="9978" width="19.140625" style="12" customWidth="1"/>
    <col min="9979" max="9979" width="2.85546875" style="12" customWidth="1"/>
    <col min="9980" max="9980" width="30.140625" style="12" customWidth="1"/>
    <col min="9981" max="9983" width="8.7109375" style="12" customWidth="1"/>
    <col min="9984" max="9984" width="20.5703125" style="12" customWidth="1"/>
    <col min="9985" max="9985" width="3.5703125" style="12" customWidth="1"/>
    <col min="9986" max="10002" width="8.7109375" style="12" customWidth="1"/>
    <col min="10003" max="10232" width="14.42578125" style="12"/>
    <col min="10233" max="10233" width="5.42578125" style="12" customWidth="1"/>
    <col min="10234" max="10234" width="19.140625" style="12" customWidth="1"/>
    <col min="10235" max="10235" width="2.85546875" style="12" customWidth="1"/>
    <col min="10236" max="10236" width="30.140625" style="12" customWidth="1"/>
    <col min="10237" max="10239" width="8.7109375" style="12" customWidth="1"/>
    <col min="10240" max="10240" width="20.5703125" style="12" customWidth="1"/>
    <col min="10241" max="10241" width="3.5703125" style="12" customWidth="1"/>
    <col min="10242" max="10258" width="8.7109375" style="12" customWidth="1"/>
    <col min="10259" max="10488" width="14.42578125" style="12"/>
    <col min="10489" max="10489" width="5.42578125" style="12" customWidth="1"/>
    <col min="10490" max="10490" width="19.140625" style="12" customWidth="1"/>
    <col min="10491" max="10491" width="2.85546875" style="12" customWidth="1"/>
    <col min="10492" max="10492" width="30.140625" style="12" customWidth="1"/>
    <col min="10493" max="10495" width="8.7109375" style="12" customWidth="1"/>
    <col min="10496" max="10496" width="20.5703125" style="12" customWidth="1"/>
    <col min="10497" max="10497" width="3.5703125" style="12" customWidth="1"/>
    <col min="10498" max="10514" width="8.7109375" style="12" customWidth="1"/>
    <col min="10515" max="10744" width="14.42578125" style="12"/>
    <col min="10745" max="10745" width="5.42578125" style="12" customWidth="1"/>
    <col min="10746" max="10746" width="19.140625" style="12" customWidth="1"/>
    <col min="10747" max="10747" width="2.85546875" style="12" customWidth="1"/>
    <col min="10748" max="10748" width="30.140625" style="12" customWidth="1"/>
    <col min="10749" max="10751" width="8.7109375" style="12" customWidth="1"/>
    <col min="10752" max="10752" width="20.5703125" style="12" customWidth="1"/>
    <col min="10753" max="10753" width="3.5703125" style="12" customWidth="1"/>
    <col min="10754" max="10770" width="8.7109375" style="12" customWidth="1"/>
    <col min="10771" max="11000" width="14.42578125" style="12"/>
    <col min="11001" max="11001" width="5.42578125" style="12" customWidth="1"/>
    <col min="11002" max="11002" width="19.140625" style="12" customWidth="1"/>
    <col min="11003" max="11003" width="2.85546875" style="12" customWidth="1"/>
    <col min="11004" max="11004" width="30.140625" style="12" customWidth="1"/>
    <col min="11005" max="11007" width="8.7109375" style="12" customWidth="1"/>
    <col min="11008" max="11008" width="20.5703125" style="12" customWidth="1"/>
    <col min="11009" max="11009" width="3.5703125" style="12" customWidth="1"/>
    <col min="11010" max="11026" width="8.7109375" style="12" customWidth="1"/>
    <col min="11027" max="11256" width="14.42578125" style="12"/>
    <col min="11257" max="11257" width="5.42578125" style="12" customWidth="1"/>
    <col min="11258" max="11258" width="19.140625" style="12" customWidth="1"/>
    <col min="11259" max="11259" width="2.85546875" style="12" customWidth="1"/>
    <col min="11260" max="11260" width="30.140625" style="12" customWidth="1"/>
    <col min="11261" max="11263" width="8.7109375" style="12" customWidth="1"/>
    <col min="11264" max="11264" width="20.5703125" style="12" customWidth="1"/>
    <col min="11265" max="11265" width="3.5703125" style="12" customWidth="1"/>
    <col min="11266" max="11282" width="8.7109375" style="12" customWidth="1"/>
    <col min="11283" max="11512" width="14.42578125" style="12"/>
    <col min="11513" max="11513" width="5.42578125" style="12" customWidth="1"/>
    <col min="11514" max="11514" width="19.140625" style="12" customWidth="1"/>
    <col min="11515" max="11515" width="2.85546875" style="12" customWidth="1"/>
    <col min="11516" max="11516" width="30.140625" style="12" customWidth="1"/>
    <col min="11517" max="11519" width="8.7109375" style="12" customWidth="1"/>
    <col min="11520" max="11520" width="20.5703125" style="12" customWidth="1"/>
    <col min="11521" max="11521" width="3.5703125" style="12" customWidth="1"/>
    <col min="11522" max="11538" width="8.7109375" style="12" customWidth="1"/>
    <col min="11539" max="11768" width="14.42578125" style="12"/>
    <col min="11769" max="11769" width="5.42578125" style="12" customWidth="1"/>
    <col min="11770" max="11770" width="19.140625" style="12" customWidth="1"/>
    <col min="11771" max="11771" width="2.85546875" style="12" customWidth="1"/>
    <col min="11772" max="11772" width="30.140625" style="12" customWidth="1"/>
    <col min="11773" max="11775" width="8.7109375" style="12" customWidth="1"/>
    <col min="11776" max="11776" width="20.5703125" style="12" customWidth="1"/>
    <col min="11777" max="11777" width="3.5703125" style="12" customWidth="1"/>
    <col min="11778" max="11794" width="8.7109375" style="12" customWidth="1"/>
    <col min="11795" max="12024" width="14.42578125" style="12"/>
    <col min="12025" max="12025" width="5.42578125" style="12" customWidth="1"/>
    <col min="12026" max="12026" width="19.140625" style="12" customWidth="1"/>
    <col min="12027" max="12027" width="2.85546875" style="12" customWidth="1"/>
    <col min="12028" max="12028" width="30.140625" style="12" customWidth="1"/>
    <col min="12029" max="12031" width="8.7109375" style="12" customWidth="1"/>
    <col min="12032" max="12032" width="20.5703125" style="12" customWidth="1"/>
    <col min="12033" max="12033" width="3.5703125" style="12" customWidth="1"/>
    <col min="12034" max="12050" width="8.7109375" style="12" customWidth="1"/>
    <col min="12051" max="12280" width="14.42578125" style="12"/>
    <col min="12281" max="12281" width="5.42578125" style="12" customWidth="1"/>
    <col min="12282" max="12282" width="19.140625" style="12" customWidth="1"/>
    <col min="12283" max="12283" width="2.85546875" style="12" customWidth="1"/>
    <col min="12284" max="12284" width="30.140625" style="12" customWidth="1"/>
    <col min="12285" max="12287" width="8.7109375" style="12" customWidth="1"/>
    <col min="12288" max="12288" width="20.5703125" style="12" customWidth="1"/>
    <col min="12289" max="12289" width="3.5703125" style="12" customWidth="1"/>
    <col min="12290" max="12306" width="8.7109375" style="12" customWidth="1"/>
    <col min="12307" max="12536" width="14.42578125" style="12"/>
    <col min="12537" max="12537" width="5.42578125" style="12" customWidth="1"/>
    <col min="12538" max="12538" width="19.140625" style="12" customWidth="1"/>
    <col min="12539" max="12539" width="2.85546875" style="12" customWidth="1"/>
    <col min="12540" max="12540" width="30.140625" style="12" customWidth="1"/>
    <col min="12541" max="12543" width="8.7109375" style="12" customWidth="1"/>
    <col min="12544" max="12544" width="20.5703125" style="12" customWidth="1"/>
    <col min="12545" max="12545" width="3.5703125" style="12" customWidth="1"/>
    <col min="12546" max="12562" width="8.7109375" style="12" customWidth="1"/>
    <col min="12563" max="12792" width="14.42578125" style="12"/>
    <col min="12793" max="12793" width="5.42578125" style="12" customWidth="1"/>
    <col min="12794" max="12794" width="19.140625" style="12" customWidth="1"/>
    <col min="12795" max="12795" width="2.85546875" style="12" customWidth="1"/>
    <col min="12796" max="12796" width="30.140625" style="12" customWidth="1"/>
    <col min="12797" max="12799" width="8.7109375" style="12" customWidth="1"/>
    <col min="12800" max="12800" width="20.5703125" style="12" customWidth="1"/>
    <col min="12801" max="12801" width="3.5703125" style="12" customWidth="1"/>
    <col min="12802" max="12818" width="8.7109375" style="12" customWidth="1"/>
    <col min="12819" max="13048" width="14.42578125" style="12"/>
    <col min="13049" max="13049" width="5.42578125" style="12" customWidth="1"/>
    <col min="13050" max="13050" width="19.140625" style="12" customWidth="1"/>
    <col min="13051" max="13051" width="2.85546875" style="12" customWidth="1"/>
    <col min="13052" max="13052" width="30.140625" style="12" customWidth="1"/>
    <col min="13053" max="13055" width="8.7109375" style="12" customWidth="1"/>
    <col min="13056" max="13056" width="20.5703125" style="12" customWidth="1"/>
    <col min="13057" max="13057" width="3.5703125" style="12" customWidth="1"/>
    <col min="13058" max="13074" width="8.7109375" style="12" customWidth="1"/>
    <col min="13075" max="13304" width="14.42578125" style="12"/>
    <col min="13305" max="13305" width="5.42578125" style="12" customWidth="1"/>
    <col min="13306" max="13306" width="19.140625" style="12" customWidth="1"/>
    <col min="13307" max="13307" width="2.85546875" style="12" customWidth="1"/>
    <col min="13308" max="13308" width="30.140625" style="12" customWidth="1"/>
    <col min="13309" max="13311" width="8.7109375" style="12" customWidth="1"/>
    <col min="13312" max="13312" width="20.5703125" style="12" customWidth="1"/>
    <col min="13313" max="13313" width="3.5703125" style="12" customWidth="1"/>
    <col min="13314" max="13330" width="8.7109375" style="12" customWidth="1"/>
    <col min="13331" max="13560" width="14.42578125" style="12"/>
    <col min="13561" max="13561" width="5.42578125" style="12" customWidth="1"/>
    <col min="13562" max="13562" width="19.140625" style="12" customWidth="1"/>
    <col min="13563" max="13563" width="2.85546875" style="12" customWidth="1"/>
    <col min="13564" max="13564" width="30.140625" style="12" customWidth="1"/>
    <col min="13565" max="13567" width="8.7109375" style="12" customWidth="1"/>
    <col min="13568" max="13568" width="20.5703125" style="12" customWidth="1"/>
    <col min="13569" max="13569" width="3.5703125" style="12" customWidth="1"/>
    <col min="13570" max="13586" width="8.7109375" style="12" customWidth="1"/>
    <col min="13587" max="13816" width="14.42578125" style="12"/>
    <col min="13817" max="13817" width="5.42578125" style="12" customWidth="1"/>
    <col min="13818" max="13818" width="19.140625" style="12" customWidth="1"/>
    <col min="13819" max="13819" width="2.85546875" style="12" customWidth="1"/>
    <col min="13820" max="13820" width="30.140625" style="12" customWidth="1"/>
    <col min="13821" max="13823" width="8.7109375" style="12" customWidth="1"/>
    <col min="13824" max="13824" width="20.5703125" style="12" customWidth="1"/>
    <col min="13825" max="13825" width="3.5703125" style="12" customWidth="1"/>
    <col min="13826" max="13842" width="8.7109375" style="12" customWidth="1"/>
    <col min="13843" max="14072" width="14.42578125" style="12"/>
    <col min="14073" max="14073" width="5.42578125" style="12" customWidth="1"/>
    <col min="14074" max="14074" width="19.140625" style="12" customWidth="1"/>
    <col min="14075" max="14075" width="2.85546875" style="12" customWidth="1"/>
    <col min="14076" max="14076" width="30.140625" style="12" customWidth="1"/>
    <col min="14077" max="14079" width="8.7109375" style="12" customWidth="1"/>
    <col min="14080" max="14080" width="20.5703125" style="12" customWidth="1"/>
    <col min="14081" max="14081" width="3.5703125" style="12" customWidth="1"/>
    <col min="14082" max="14098" width="8.7109375" style="12" customWidth="1"/>
    <col min="14099" max="14328" width="14.42578125" style="12"/>
    <col min="14329" max="14329" width="5.42578125" style="12" customWidth="1"/>
    <col min="14330" max="14330" width="19.140625" style="12" customWidth="1"/>
    <col min="14331" max="14331" width="2.85546875" style="12" customWidth="1"/>
    <col min="14332" max="14332" width="30.140625" style="12" customWidth="1"/>
    <col min="14333" max="14335" width="8.7109375" style="12" customWidth="1"/>
    <col min="14336" max="14336" width="20.5703125" style="12" customWidth="1"/>
    <col min="14337" max="14337" width="3.5703125" style="12" customWidth="1"/>
    <col min="14338" max="14354" width="8.7109375" style="12" customWidth="1"/>
    <col min="14355" max="14584" width="14.42578125" style="12"/>
    <col min="14585" max="14585" width="5.42578125" style="12" customWidth="1"/>
    <col min="14586" max="14586" width="19.140625" style="12" customWidth="1"/>
    <col min="14587" max="14587" width="2.85546875" style="12" customWidth="1"/>
    <col min="14588" max="14588" width="30.140625" style="12" customWidth="1"/>
    <col min="14589" max="14591" width="8.7109375" style="12" customWidth="1"/>
    <col min="14592" max="14592" width="20.5703125" style="12" customWidth="1"/>
    <col min="14593" max="14593" width="3.5703125" style="12" customWidth="1"/>
    <col min="14594" max="14610" width="8.7109375" style="12" customWidth="1"/>
    <col min="14611" max="14840" width="14.42578125" style="12"/>
    <col min="14841" max="14841" width="5.42578125" style="12" customWidth="1"/>
    <col min="14842" max="14842" width="19.140625" style="12" customWidth="1"/>
    <col min="14843" max="14843" width="2.85546875" style="12" customWidth="1"/>
    <col min="14844" max="14844" width="30.140625" style="12" customWidth="1"/>
    <col min="14845" max="14847" width="8.7109375" style="12" customWidth="1"/>
    <col min="14848" max="14848" width="20.5703125" style="12" customWidth="1"/>
    <col min="14849" max="14849" width="3.5703125" style="12" customWidth="1"/>
    <col min="14850" max="14866" width="8.7109375" style="12" customWidth="1"/>
    <col min="14867" max="15096" width="14.42578125" style="12"/>
    <col min="15097" max="15097" width="5.42578125" style="12" customWidth="1"/>
    <col min="15098" max="15098" width="19.140625" style="12" customWidth="1"/>
    <col min="15099" max="15099" width="2.85546875" style="12" customWidth="1"/>
    <col min="15100" max="15100" width="30.140625" style="12" customWidth="1"/>
    <col min="15101" max="15103" width="8.7109375" style="12" customWidth="1"/>
    <col min="15104" max="15104" width="20.5703125" style="12" customWidth="1"/>
    <col min="15105" max="15105" width="3.5703125" style="12" customWidth="1"/>
    <col min="15106" max="15122" width="8.7109375" style="12" customWidth="1"/>
    <col min="15123" max="15352" width="14.42578125" style="12"/>
    <col min="15353" max="15353" width="5.42578125" style="12" customWidth="1"/>
    <col min="15354" max="15354" width="19.140625" style="12" customWidth="1"/>
    <col min="15355" max="15355" width="2.85546875" style="12" customWidth="1"/>
    <col min="15356" max="15356" width="30.140625" style="12" customWidth="1"/>
    <col min="15357" max="15359" width="8.7109375" style="12" customWidth="1"/>
    <col min="15360" max="15360" width="20.5703125" style="12" customWidth="1"/>
    <col min="15361" max="15361" width="3.5703125" style="12" customWidth="1"/>
    <col min="15362" max="15378" width="8.7109375" style="12" customWidth="1"/>
    <col min="15379" max="15608" width="14.42578125" style="12"/>
    <col min="15609" max="15609" width="5.42578125" style="12" customWidth="1"/>
    <col min="15610" max="15610" width="19.140625" style="12" customWidth="1"/>
    <col min="15611" max="15611" width="2.85546875" style="12" customWidth="1"/>
    <col min="15612" max="15612" width="30.140625" style="12" customWidth="1"/>
    <col min="15613" max="15615" width="8.7109375" style="12" customWidth="1"/>
    <col min="15616" max="15616" width="20.5703125" style="12" customWidth="1"/>
    <col min="15617" max="15617" width="3.5703125" style="12" customWidth="1"/>
    <col min="15618" max="15634" width="8.7109375" style="12" customWidth="1"/>
    <col min="15635" max="15864" width="14.42578125" style="12"/>
    <col min="15865" max="15865" width="5.42578125" style="12" customWidth="1"/>
    <col min="15866" max="15866" width="19.140625" style="12" customWidth="1"/>
    <col min="15867" max="15867" width="2.85546875" style="12" customWidth="1"/>
    <col min="15868" max="15868" width="30.140625" style="12" customWidth="1"/>
    <col min="15869" max="15871" width="8.7109375" style="12" customWidth="1"/>
    <col min="15872" max="15872" width="20.5703125" style="12" customWidth="1"/>
    <col min="15873" max="15873" width="3.5703125" style="12" customWidth="1"/>
    <col min="15874" max="15890" width="8.7109375" style="12" customWidth="1"/>
    <col min="15891" max="16120" width="14.42578125" style="12"/>
    <col min="16121" max="16121" width="5.42578125" style="12" customWidth="1"/>
    <col min="16122" max="16122" width="19.140625" style="12" customWidth="1"/>
    <col min="16123" max="16123" width="2.85546875" style="12" customWidth="1"/>
    <col min="16124" max="16124" width="30.140625" style="12" customWidth="1"/>
    <col min="16125" max="16127" width="8.7109375" style="12" customWidth="1"/>
    <col min="16128" max="16128" width="20.5703125" style="12" customWidth="1"/>
    <col min="16129" max="16129" width="3.5703125" style="12" customWidth="1"/>
    <col min="16130" max="16146" width="8.7109375" style="12" customWidth="1"/>
    <col min="16147" max="16384" width="14.42578125" style="12"/>
  </cols>
  <sheetData>
    <row r="2" spans="1:36" ht="15" customHeight="1">
      <c r="A2" s="517" t="s">
        <v>59</v>
      </c>
      <c r="B2" s="517"/>
      <c r="C2" s="517"/>
      <c r="D2" s="517"/>
      <c r="E2" s="517"/>
      <c r="F2" s="517"/>
      <c r="G2" s="517"/>
      <c r="H2" s="517"/>
      <c r="I2" s="60"/>
    </row>
    <row r="3" spans="1:36">
      <c r="A3" s="516" t="s">
        <v>57</v>
      </c>
      <c r="B3" s="516"/>
      <c r="C3" s="516"/>
      <c r="D3" s="516"/>
      <c r="E3" s="516"/>
      <c r="F3" s="516"/>
      <c r="G3" s="516"/>
      <c r="H3" s="516"/>
      <c r="I3" s="59"/>
    </row>
    <row r="4" spans="1:36">
      <c r="B4" s="13"/>
      <c r="C4" s="4"/>
      <c r="D4" s="4"/>
      <c r="E4" s="4"/>
      <c r="F4" s="4"/>
      <c r="G4" s="4"/>
      <c r="H4" s="4"/>
      <c r="I4" s="61"/>
    </row>
    <row r="5" spans="1:36" s="21" customFormat="1">
      <c r="A5" s="514" t="s">
        <v>53</v>
      </c>
      <c r="B5" s="514"/>
      <c r="C5" s="514"/>
      <c r="D5" s="35"/>
      <c r="E5" s="2" t="s">
        <v>55</v>
      </c>
      <c r="F5" s="35"/>
      <c r="G5" s="35"/>
      <c r="H5" s="35"/>
      <c r="I5" s="35"/>
    </row>
    <row r="6" spans="1:36" ht="15" customHeight="1">
      <c r="A6" s="515"/>
      <c r="B6" s="515"/>
      <c r="C6" s="515"/>
      <c r="D6" s="2"/>
      <c r="E6" s="510" t="s">
        <v>56</v>
      </c>
      <c r="F6" s="510"/>
      <c r="G6" s="510"/>
      <c r="H6" s="510"/>
      <c r="I6" s="63"/>
    </row>
    <row r="7" spans="1:36">
      <c r="A7" s="511" t="s">
        <v>3</v>
      </c>
      <c r="B7" s="512"/>
      <c r="C7" s="512"/>
      <c r="D7" s="513"/>
      <c r="E7" s="518" t="s">
        <v>4</v>
      </c>
      <c r="F7" s="518"/>
      <c r="G7" s="518"/>
      <c r="H7" s="518"/>
      <c r="I7" s="518"/>
    </row>
    <row r="8" spans="1:36">
      <c r="A8" s="473" t="s">
        <v>5</v>
      </c>
      <c r="B8" s="474"/>
      <c r="C8" s="36" t="s">
        <v>6</v>
      </c>
      <c r="D8" s="41" t="s">
        <v>54</v>
      </c>
      <c r="E8" s="64" t="s">
        <v>5</v>
      </c>
      <c r="F8" s="65" t="s">
        <v>6</v>
      </c>
      <c r="G8" s="66"/>
      <c r="H8" s="67"/>
      <c r="I8" s="68"/>
      <c r="J8" s="63"/>
    </row>
    <row r="9" spans="1:36">
      <c r="A9" s="475" t="s">
        <v>7</v>
      </c>
      <c r="B9" s="476"/>
      <c r="C9" s="37" t="s">
        <v>6</v>
      </c>
      <c r="D9" s="41"/>
      <c r="E9" s="42" t="s">
        <v>7</v>
      </c>
      <c r="F9" s="43" t="s">
        <v>6</v>
      </c>
      <c r="G9" s="53"/>
      <c r="H9" s="54"/>
      <c r="I9" s="55"/>
      <c r="J9" s="63"/>
    </row>
    <row r="10" spans="1:36">
      <c r="A10" s="475" t="s">
        <v>8</v>
      </c>
      <c r="B10" s="476"/>
      <c r="C10" s="37" t="s">
        <v>6</v>
      </c>
      <c r="D10" s="41"/>
      <c r="E10" s="42" t="s">
        <v>8</v>
      </c>
      <c r="F10" s="43" t="s">
        <v>6</v>
      </c>
      <c r="G10" s="53"/>
      <c r="H10" s="54"/>
      <c r="I10" s="55"/>
      <c r="J10" s="63"/>
    </row>
    <row r="11" spans="1:36">
      <c r="A11" s="475" t="s">
        <v>9</v>
      </c>
      <c r="B11" s="476"/>
      <c r="C11" s="37" t="s">
        <v>6</v>
      </c>
      <c r="D11" s="41"/>
      <c r="E11" s="42" t="s">
        <v>9</v>
      </c>
      <c r="F11" s="43" t="s">
        <v>6</v>
      </c>
      <c r="G11" s="53"/>
      <c r="H11" s="54"/>
      <c r="I11" s="55"/>
      <c r="J11" s="63"/>
    </row>
    <row r="12" spans="1:36">
      <c r="A12" s="477" t="s">
        <v>10</v>
      </c>
      <c r="B12" s="478"/>
      <c r="C12" s="38" t="s">
        <v>6</v>
      </c>
      <c r="D12" s="41"/>
      <c r="E12" s="44" t="s">
        <v>10</v>
      </c>
      <c r="F12" s="45" t="s">
        <v>6</v>
      </c>
      <c r="G12" s="53"/>
      <c r="H12" s="54"/>
      <c r="I12" s="69"/>
      <c r="J12" s="63"/>
    </row>
    <row r="13" spans="1:36">
      <c r="A13" s="39" t="s">
        <v>11</v>
      </c>
      <c r="B13" s="501" t="s">
        <v>12</v>
      </c>
      <c r="C13" s="502"/>
      <c r="D13" s="503"/>
      <c r="E13" s="501" t="s">
        <v>13</v>
      </c>
      <c r="F13" s="502"/>
      <c r="G13" s="504"/>
      <c r="H13" s="40" t="s">
        <v>14</v>
      </c>
      <c r="I13" s="70" t="s">
        <v>93</v>
      </c>
    </row>
    <row r="14" spans="1:36">
      <c r="A14" s="73" t="s">
        <v>15</v>
      </c>
      <c r="B14" s="505" t="s">
        <v>16</v>
      </c>
      <c r="C14" s="506"/>
      <c r="D14" s="507"/>
      <c r="E14" s="505" t="s">
        <v>17</v>
      </c>
      <c r="F14" s="506"/>
      <c r="G14" s="506"/>
      <c r="H14" s="74" t="s">
        <v>18</v>
      </c>
      <c r="I14" s="75"/>
    </row>
    <row r="15" spans="1:36">
      <c r="A15" s="498" t="s">
        <v>19</v>
      </c>
      <c r="B15" s="499"/>
      <c r="C15" s="499"/>
      <c r="D15" s="499"/>
      <c r="E15" s="499"/>
      <c r="F15" s="499"/>
      <c r="G15" s="499"/>
      <c r="H15" s="499"/>
      <c r="I15" s="500"/>
    </row>
    <row r="16" spans="1:36" s="6" customFormat="1" ht="15" customHeight="1">
      <c r="A16" s="76">
        <v>1</v>
      </c>
      <c r="B16" s="508" t="s">
        <v>64</v>
      </c>
      <c r="C16" s="509"/>
      <c r="D16" s="509"/>
      <c r="E16" s="470" t="s">
        <v>64</v>
      </c>
      <c r="F16" s="471"/>
      <c r="G16" s="472"/>
      <c r="H16" s="96">
        <v>1</v>
      </c>
      <c r="I16" s="78"/>
      <c r="R16" s="6">
        <v>1</v>
      </c>
      <c r="S16" s="490" t="s">
        <v>21</v>
      </c>
      <c r="T16" s="491"/>
      <c r="U16" s="491"/>
      <c r="V16" s="492"/>
      <c r="X16" s="6">
        <v>1</v>
      </c>
      <c r="Y16" s="6">
        <v>2</v>
      </c>
      <c r="Z16" s="6">
        <v>3</v>
      </c>
      <c r="AA16" s="6">
        <v>4</v>
      </c>
      <c r="AB16" s="6">
        <v>5</v>
      </c>
      <c r="AC16" s="6">
        <v>6</v>
      </c>
      <c r="AD16" s="6">
        <v>7</v>
      </c>
      <c r="AE16" s="6">
        <v>8</v>
      </c>
      <c r="AF16" s="6">
        <v>9</v>
      </c>
      <c r="AG16" s="6">
        <v>10</v>
      </c>
      <c r="AH16" s="6">
        <v>11</v>
      </c>
      <c r="AI16" s="6">
        <v>12</v>
      </c>
      <c r="AJ16" s="6">
        <v>13</v>
      </c>
    </row>
    <row r="17" spans="1:36" s="6" customFormat="1" ht="15" customHeight="1">
      <c r="A17" s="15">
        <v>2</v>
      </c>
      <c r="B17" s="485" t="s">
        <v>65</v>
      </c>
      <c r="C17" s="486"/>
      <c r="D17" s="487"/>
      <c r="E17" s="470" t="s">
        <v>65</v>
      </c>
      <c r="F17" s="471"/>
      <c r="G17" s="472"/>
      <c r="H17" s="58">
        <v>2</v>
      </c>
      <c r="I17" s="71"/>
      <c r="R17" s="6">
        <v>2</v>
      </c>
      <c r="S17" s="490" t="s">
        <v>22</v>
      </c>
      <c r="T17" s="491"/>
      <c r="U17" s="491"/>
      <c r="V17" s="492"/>
      <c r="X17" s="490" t="s">
        <v>21</v>
      </c>
      <c r="Y17" s="490" t="s">
        <v>22</v>
      </c>
      <c r="Z17" s="490" t="s">
        <v>23</v>
      </c>
      <c r="AA17" s="482" t="s">
        <v>42</v>
      </c>
      <c r="AB17" s="495" t="s">
        <v>24</v>
      </c>
      <c r="AC17" s="482" t="s">
        <v>43</v>
      </c>
      <c r="AD17" s="495" t="s">
        <v>44</v>
      </c>
      <c r="AE17" s="482" t="s">
        <v>45</v>
      </c>
      <c r="AF17" s="482" t="s">
        <v>46</v>
      </c>
      <c r="AG17" s="482" t="s">
        <v>47</v>
      </c>
      <c r="AH17" s="482" t="s">
        <v>48</v>
      </c>
      <c r="AI17" s="482" t="s">
        <v>49</v>
      </c>
      <c r="AJ17" s="482" t="s">
        <v>50</v>
      </c>
    </row>
    <row r="18" spans="1:36" s="6" customFormat="1" ht="15" customHeight="1">
      <c r="A18" s="76">
        <v>3</v>
      </c>
      <c r="B18" s="485" t="s">
        <v>66</v>
      </c>
      <c r="C18" s="486"/>
      <c r="D18" s="487"/>
      <c r="E18" s="470" t="s">
        <v>66</v>
      </c>
      <c r="F18" s="471"/>
      <c r="G18" s="472"/>
      <c r="H18" s="96">
        <v>3</v>
      </c>
      <c r="I18" s="71"/>
      <c r="R18" s="6">
        <v>3</v>
      </c>
      <c r="S18" s="490" t="s">
        <v>23</v>
      </c>
      <c r="T18" s="491"/>
      <c r="U18" s="491"/>
      <c r="V18" s="492"/>
      <c r="X18" s="491"/>
      <c r="Y18" s="491"/>
      <c r="Z18" s="491"/>
      <c r="AA18" s="493"/>
      <c r="AB18" s="496"/>
      <c r="AC18" s="488"/>
      <c r="AD18" s="496"/>
      <c r="AE18" s="488"/>
      <c r="AF18" s="488"/>
      <c r="AG18" s="483"/>
      <c r="AH18" s="483"/>
      <c r="AI18" s="483"/>
      <c r="AJ18" s="488"/>
    </row>
    <row r="19" spans="1:36" ht="15" customHeight="1">
      <c r="A19" s="15">
        <v>4</v>
      </c>
      <c r="B19" s="485" t="s">
        <v>67</v>
      </c>
      <c r="C19" s="486"/>
      <c r="D19" s="487"/>
      <c r="E19" s="470" t="s">
        <v>67</v>
      </c>
      <c r="F19" s="471"/>
      <c r="G19" s="472"/>
      <c r="H19" s="58">
        <v>4</v>
      </c>
      <c r="I19" s="71"/>
      <c r="R19" s="6">
        <v>4</v>
      </c>
      <c r="S19" s="482" t="s">
        <v>42</v>
      </c>
      <c r="T19" s="493"/>
      <c r="U19" s="493"/>
      <c r="V19" s="494"/>
      <c r="X19" s="491"/>
      <c r="Y19" s="491"/>
      <c r="Z19" s="491"/>
      <c r="AA19" s="493"/>
      <c r="AB19" s="496"/>
      <c r="AC19" s="488"/>
      <c r="AD19" s="496"/>
      <c r="AE19" s="488"/>
      <c r="AF19" s="488"/>
      <c r="AG19" s="483"/>
      <c r="AH19" s="483"/>
      <c r="AI19" s="483"/>
      <c r="AJ19" s="488"/>
    </row>
    <row r="20" spans="1:36" ht="15" customHeight="1">
      <c r="A20" s="76">
        <v>5</v>
      </c>
      <c r="B20" s="482" t="s">
        <v>68</v>
      </c>
      <c r="C20" s="483"/>
      <c r="D20" s="484"/>
      <c r="E20" s="470" t="s">
        <v>68</v>
      </c>
      <c r="F20" s="471"/>
      <c r="G20" s="472"/>
      <c r="H20" s="96">
        <v>5</v>
      </c>
      <c r="I20" s="71"/>
      <c r="R20" s="6">
        <v>5</v>
      </c>
      <c r="S20" s="495" t="s">
        <v>24</v>
      </c>
      <c r="T20" s="496"/>
      <c r="U20" s="496"/>
      <c r="V20" s="497"/>
      <c r="X20" s="492"/>
      <c r="Y20" s="492"/>
      <c r="Z20" s="492"/>
      <c r="AA20" s="494"/>
      <c r="AB20" s="497"/>
      <c r="AC20" s="489"/>
      <c r="AD20" s="497"/>
      <c r="AE20" s="489"/>
      <c r="AF20" s="489"/>
      <c r="AG20" s="484"/>
      <c r="AH20" s="484"/>
      <c r="AI20" s="484"/>
      <c r="AJ20" s="489"/>
    </row>
    <row r="21" spans="1:36" ht="15" customHeight="1">
      <c r="A21" s="15">
        <v>6</v>
      </c>
      <c r="B21" s="482" t="s">
        <v>69</v>
      </c>
      <c r="C21" s="483"/>
      <c r="D21" s="484"/>
      <c r="E21" s="470" t="s">
        <v>69</v>
      </c>
      <c r="F21" s="471"/>
      <c r="G21" s="472"/>
      <c r="H21" s="58">
        <v>6</v>
      </c>
      <c r="I21" s="71"/>
      <c r="R21" s="6"/>
      <c r="S21" s="7"/>
      <c r="T21" s="8"/>
      <c r="U21" s="8"/>
      <c r="V21" s="8"/>
      <c r="X21" s="9"/>
      <c r="Y21" s="9"/>
      <c r="Z21" s="9"/>
      <c r="AA21" s="10"/>
      <c r="AB21" s="8"/>
      <c r="AC21" s="5"/>
      <c r="AD21" s="8"/>
      <c r="AE21" s="5"/>
      <c r="AF21" s="5"/>
      <c r="AG21" s="11"/>
      <c r="AH21" s="11"/>
      <c r="AI21" s="11"/>
      <c r="AJ21" s="5"/>
    </row>
    <row r="22" spans="1:36" ht="15" customHeight="1">
      <c r="A22" s="76">
        <v>7</v>
      </c>
      <c r="B22" s="465" t="s">
        <v>70</v>
      </c>
      <c r="C22" s="468"/>
      <c r="D22" s="469"/>
      <c r="E22" s="470" t="s">
        <v>70</v>
      </c>
      <c r="F22" s="471"/>
      <c r="G22" s="472"/>
      <c r="H22" s="96">
        <v>7</v>
      </c>
      <c r="I22" s="71"/>
      <c r="R22" s="6"/>
      <c r="S22" s="7"/>
      <c r="T22" s="8"/>
      <c r="U22" s="8"/>
      <c r="V22" s="8"/>
      <c r="X22" s="9"/>
      <c r="Y22" s="9"/>
      <c r="Z22" s="9"/>
      <c r="AA22" s="10"/>
      <c r="AB22" s="8"/>
      <c r="AC22" s="5"/>
      <c r="AD22" s="8"/>
      <c r="AE22" s="5"/>
      <c r="AF22" s="5"/>
      <c r="AG22" s="11"/>
      <c r="AH22" s="11"/>
      <c r="AI22" s="11"/>
      <c r="AJ22" s="5"/>
    </row>
    <row r="23" spans="1:36" ht="15" customHeight="1">
      <c r="A23" s="15">
        <v>8</v>
      </c>
      <c r="B23" s="465" t="s">
        <v>71</v>
      </c>
      <c r="C23" s="468"/>
      <c r="D23" s="469"/>
      <c r="E23" s="470" t="s">
        <v>71</v>
      </c>
      <c r="F23" s="471"/>
      <c r="G23" s="472"/>
      <c r="H23" s="58">
        <v>8</v>
      </c>
      <c r="I23" s="71"/>
      <c r="R23" s="6"/>
      <c r="S23" s="7"/>
      <c r="T23" s="8"/>
      <c r="U23" s="8"/>
      <c r="V23" s="8"/>
      <c r="X23" s="9"/>
      <c r="Y23" s="9"/>
      <c r="Z23" s="9"/>
      <c r="AA23" s="10"/>
      <c r="AB23" s="8"/>
      <c r="AC23" s="5"/>
      <c r="AD23" s="8"/>
      <c r="AE23" s="5"/>
      <c r="AF23" s="5"/>
      <c r="AG23" s="11"/>
      <c r="AH23" s="11"/>
      <c r="AI23" s="11"/>
      <c r="AJ23" s="5"/>
    </row>
    <row r="24" spans="1:36" ht="15" customHeight="1">
      <c r="A24" s="76">
        <v>9</v>
      </c>
      <c r="B24" s="465" t="s">
        <v>72</v>
      </c>
      <c r="C24" s="468"/>
      <c r="D24" s="469"/>
      <c r="E24" s="470" t="s">
        <v>72</v>
      </c>
      <c r="F24" s="471"/>
      <c r="G24" s="472"/>
      <c r="H24" s="96">
        <v>9</v>
      </c>
      <c r="I24" s="71"/>
      <c r="R24" s="6"/>
      <c r="S24" s="7"/>
      <c r="T24" s="8"/>
      <c r="U24" s="8"/>
      <c r="V24" s="8"/>
      <c r="X24" s="9"/>
      <c r="Y24" s="9"/>
      <c r="Z24" s="9"/>
      <c r="AA24" s="10"/>
      <c r="AB24" s="8"/>
      <c r="AC24" s="5"/>
      <c r="AD24" s="8"/>
      <c r="AE24" s="5"/>
      <c r="AF24" s="5"/>
      <c r="AG24" s="11"/>
      <c r="AH24" s="11"/>
      <c r="AI24" s="11"/>
      <c r="AJ24" s="5"/>
    </row>
    <row r="25" spans="1:36" ht="15" customHeight="1">
      <c r="A25" s="15">
        <v>10</v>
      </c>
      <c r="B25" s="465" t="s">
        <v>73</v>
      </c>
      <c r="C25" s="468"/>
      <c r="D25" s="469"/>
      <c r="E25" s="470" t="s">
        <v>73</v>
      </c>
      <c r="F25" s="471"/>
      <c r="G25" s="472"/>
      <c r="H25" s="58">
        <v>10</v>
      </c>
      <c r="I25" s="71"/>
      <c r="R25" s="6"/>
      <c r="S25" s="7"/>
      <c r="T25" s="8"/>
      <c r="U25" s="8"/>
      <c r="V25" s="8"/>
      <c r="X25" s="9"/>
      <c r="Y25" s="9"/>
      <c r="Z25" s="9"/>
      <c r="AA25" s="10"/>
      <c r="AB25" s="8"/>
      <c r="AC25" s="5"/>
      <c r="AD25" s="8"/>
      <c r="AE25" s="5"/>
      <c r="AF25" s="5"/>
      <c r="AG25" s="11"/>
      <c r="AH25" s="11"/>
      <c r="AI25" s="11"/>
      <c r="AJ25" s="5"/>
    </row>
    <row r="26" spans="1:36" s="95" customFormat="1" ht="15" customHeight="1">
      <c r="A26" s="76">
        <v>11</v>
      </c>
      <c r="B26" s="465" t="s">
        <v>74</v>
      </c>
      <c r="C26" s="468"/>
      <c r="D26" s="469"/>
      <c r="E26" s="470" t="s">
        <v>74</v>
      </c>
      <c r="F26" s="471"/>
      <c r="G26" s="472"/>
      <c r="H26" s="96">
        <v>11</v>
      </c>
      <c r="I26" s="71"/>
      <c r="R26" s="6"/>
      <c r="S26" s="7"/>
      <c r="T26" s="8"/>
      <c r="U26" s="8"/>
      <c r="V26" s="8"/>
      <c r="X26" s="9"/>
      <c r="Y26" s="9"/>
      <c r="Z26" s="9"/>
      <c r="AA26" s="10"/>
      <c r="AB26" s="8"/>
      <c r="AC26" s="5"/>
      <c r="AD26" s="8"/>
      <c r="AE26" s="5"/>
      <c r="AF26" s="5"/>
      <c r="AG26" s="11"/>
      <c r="AH26" s="11"/>
      <c r="AI26" s="11"/>
      <c r="AJ26" s="5"/>
    </row>
    <row r="27" spans="1:36" s="95" customFormat="1" ht="15" customHeight="1">
      <c r="A27" s="15">
        <v>12</v>
      </c>
      <c r="B27" s="465" t="s">
        <v>75</v>
      </c>
      <c r="C27" s="468"/>
      <c r="D27" s="469"/>
      <c r="E27" s="470" t="s">
        <v>75</v>
      </c>
      <c r="F27" s="471"/>
      <c r="G27" s="472"/>
      <c r="H27" s="58">
        <v>12</v>
      </c>
      <c r="I27" s="71"/>
      <c r="R27" s="6"/>
      <c r="S27" s="7"/>
      <c r="T27" s="8"/>
      <c r="U27" s="8"/>
      <c r="V27" s="8"/>
      <c r="X27" s="9"/>
      <c r="Y27" s="9"/>
      <c r="Z27" s="9"/>
      <c r="AA27" s="10"/>
      <c r="AB27" s="8"/>
      <c r="AC27" s="5"/>
      <c r="AD27" s="8"/>
      <c r="AE27" s="5"/>
      <c r="AF27" s="5"/>
      <c r="AG27" s="11"/>
      <c r="AH27" s="11"/>
      <c r="AI27" s="11"/>
      <c r="AJ27" s="5"/>
    </row>
    <row r="28" spans="1:36" s="95" customFormat="1" ht="15" customHeight="1">
      <c r="A28" s="76">
        <v>13</v>
      </c>
      <c r="B28" s="465" t="s">
        <v>92</v>
      </c>
      <c r="C28" s="468"/>
      <c r="D28" s="469"/>
      <c r="E28" s="470" t="s">
        <v>92</v>
      </c>
      <c r="F28" s="471"/>
      <c r="G28" s="472"/>
      <c r="H28" s="96">
        <v>13</v>
      </c>
      <c r="I28" s="71"/>
      <c r="R28" s="6"/>
      <c r="S28" s="7"/>
      <c r="T28" s="8"/>
      <c r="U28" s="8"/>
      <c r="V28" s="8"/>
      <c r="X28" s="9"/>
      <c r="Y28" s="9"/>
      <c r="Z28" s="9"/>
      <c r="AA28" s="10"/>
      <c r="AB28" s="8"/>
      <c r="AC28" s="5"/>
      <c r="AD28" s="8"/>
      <c r="AE28" s="5"/>
      <c r="AF28" s="5"/>
      <c r="AG28" s="11"/>
      <c r="AH28" s="11"/>
      <c r="AI28" s="11"/>
      <c r="AJ28" s="5"/>
    </row>
    <row r="29" spans="1:36">
      <c r="A29" s="16"/>
      <c r="B29" s="465"/>
      <c r="C29" s="466"/>
      <c r="D29" s="467"/>
      <c r="E29" s="479"/>
      <c r="F29" s="480"/>
      <c r="G29" s="481"/>
      <c r="H29" s="58"/>
      <c r="I29" s="71"/>
      <c r="R29" s="6"/>
      <c r="S29" s="7"/>
      <c r="T29" s="8"/>
      <c r="U29" s="8"/>
      <c r="V29" s="8"/>
      <c r="X29" s="9"/>
      <c r="Y29" s="9"/>
      <c r="Z29" s="9"/>
      <c r="AA29" s="10"/>
      <c r="AB29" s="8"/>
      <c r="AC29" s="5"/>
      <c r="AD29" s="8"/>
      <c r="AE29" s="5"/>
      <c r="AF29" s="5"/>
      <c r="AG29" s="11"/>
      <c r="AH29" s="11"/>
      <c r="AI29" s="11"/>
      <c r="AJ29" s="5"/>
    </row>
    <row r="30" spans="1:36" ht="15.75" customHeight="1">
      <c r="A30" s="519" t="s">
        <v>20</v>
      </c>
      <c r="B30" s="520"/>
      <c r="C30" s="520"/>
      <c r="D30" s="520"/>
      <c r="E30" s="520"/>
      <c r="F30" s="520"/>
      <c r="G30" s="520"/>
      <c r="H30" s="520"/>
      <c r="I30" s="521"/>
    </row>
    <row r="31" spans="1:36" s="95" customFormat="1" ht="15" customHeight="1">
      <c r="A31" s="15">
        <v>1</v>
      </c>
      <c r="B31" s="465" t="s">
        <v>76</v>
      </c>
      <c r="C31" s="468"/>
      <c r="D31" s="469"/>
      <c r="E31" s="470" t="s">
        <v>79</v>
      </c>
      <c r="F31" s="471"/>
      <c r="G31" s="472"/>
      <c r="H31" s="77">
        <v>1</v>
      </c>
      <c r="I31" s="71"/>
      <c r="R31" s="6"/>
      <c r="S31" s="7"/>
      <c r="T31" s="8"/>
      <c r="U31" s="8"/>
      <c r="V31" s="8"/>
      <c r="X31" s="9"/>
      <c r="Y31" s="9"/>
      <c r="Z31" s="9"/>
      <c r="AA31" s="10"/>
      <c r="AB31" s="8"/>
      <c r="AC31" s="5"/>
      <c r="AD31" s="8"/>
      <c r="AE31" s="5"/>
      <c r="AF31" s="5"/>
      <c r="AG31" s="11"/>
      <c r="AH31" s="11"/>
      <c r="AI31" s="11"/>
      <c r="AJ31" s="5"/>
    </row>
    <row r="32" spans="1:36" s="95" customFormat="1" ht="15" customHeight="1">
      <c r="A32" s="15">
        <v>2</v>
      </c>
      <c r="B32" s="465" t="s">
        <v>77</v>
      </c>
      <c r="C32" s="468"/>
      <c r="D32" s="469"/>
      <c r="E32" s="470" t="s">
        <v>80</v>
      </c>
      <c r="F32" s="471"/>
      <c r="G32" s="472"/>
      <c r="H32" s="77">
        <v>2</v>
      </c>
      <c r="I32" s="71"/>
      <c r="R32" s="6"/>
      <c r="S32" s="7"/>
      <c r="T32" s="8"/>
      <c r="U32" s="8"/>
      <c r="V32" s="8"/>
      <c r="X32" s="9"/>
      <c r="Y32" s="9"/>
      <c r="Z32" s="9"/>
      <c r="AA32" s="10"/>
      <c r="AB32" s="8"/>
      <c r="AC32" s="5"/>
      <c r="AD32" s="8"/>
      <c r="AE32" s="5"/>
      <c r="AF32" s="5"/>
      <c r="AG32" s="11"/>
      <c r="AH32" s="11"/>
      <c r="AI32" s="11"/>
      <c r="AJ32" s="5"/>
    </row>
    <row r="33" spans="1:36" s="95" customFormat="1" ht="15" customHeight="1">
      <c r="A33" s="15">
        <v>3</v>
      </c>
      <c r="B33" s="465" t="s">
        <v>78</v>
      </c>
      <c r="C33" s="468"/>
      <c r="D33" s="469"/>
      <c r="E33" s="470" t="s">
        <v>81</v>
      </c>
      <c r="F33" s="471"/>
      <c r="G33" s="472"/>
      <c r="H33" s="77">
        <v>3</v>
      </c>
      <c r="I33" s="71"/>
      <c r="R33" s="6"/>
      <c r="S33" s="7"/>
      <c r="T33" s="8"/>
      <c r="U33" s="8"/>
      <c r="V33" s="8"/>
      <c r="X33" s="9"/>
      <c r="Y33" s="9"/>
      <c r="Z33" s="9"/>
      <c r="AA33" s="10"/>
      <c r="AB33" s="8"/>
      <c r="AC33" s="5"/>
      <c r="AD33" s="8"/>
      <c r="AE33" s="5"/>
      <c r="AF33" s="5"/>
      <c r="AG33" s="11"/>
      <c r="AH33" s="11"/>
      <c r="AI33" s="11"/>
      <c r="AJ33" s="5"/>
    </row>
    <row r="34" spans="1:36" s="56" customFormat="1">
      <c r="A34" s="14">
        <v>4</v>
      </c>
      <c r="B34" s="495" t="s">
        <v>82</v>
      </c>
      <c r="C34" s="496"/>
      <c r="D34" s="497"/>
      <c r="E34" s="495" t="s">
        <v>85</v>
      </c>
      <c r="F34" s="522"/>
      <c r="G34" s="522"/>
      <c r="H34" s="17">
        <v>4</v>
      </c>
      <c r="I34" s="72"/>
    </row>
    <row r="35" spans="1:36" s="56" customFormat="1">
      <c r="A35" s="19">
        <v>5</v>
      </c>
      <c r="B35" s="523" t="s">
        <v>83</v>
      </c>
      <c r="C35" s="524"/>
      <c r="D35" s="525"/>
      <c r="E35" s="523" t="s">
        <v>86</v>
      </c>
      <c r="F35" s="524"/>
      <c r="G35" s="524"/>
      <c r="H35" s="18">
        <v>5</v>
      </c>
      <c r="I35" s="72"/>
    </row>
    <row r="36" spans="1:36" s="56" customFormat="1">
      <c r="A36" s="14">
        <v>6</v>
      </c>
      <c r="B36" s="495" t="s">
        <v>84</v>
      </c>
      <c r="C36" s="496"/>
      <c r="D36" s="497"/>
      <c r="E36" s="495" t="s">
        <v>87</v>
      </c>
      <c r="F36" s="522"/>
      <c r="G36" s="522"/>
      <c r="H36" s="17">
        <v>6</v>
      </c>
      <c r="I36" s="72"/>
    </row>
    <row r="37" spans="1:36" s="56" customFormat="1">
      <c r="A37" s="19">
        <v>7</v>
      </c>
      <c r="B37" s="495" t="s">
        <v>88</v>
      </c>
      <c r="C37" s="496"/>
      <c r="D37" s="497"/>
      <c r="E37" s="495" t="s">
        <v>90</v>
      </c>
      <c r="F37" s="522"/>
      <c r="G37" s="522"/>
      <c r="H37" s="18">
        <v>7</v>
      </c>
      <c r="I37" s="72"/>
    </row>
    <row r="38" spans="1:36" s="56" customFormat="1">
      <c r="A38" s="14">
        <v>8</v>
      </c>
      <c r="B38" s="495" t="s">
        <v>89</v>
      </c>
      <c r="C38" s="496"/>
      <c r="D38" s="497"/>
      <c r="E38" s="495" t="s">
        <v>91</v>
      </c>
      <c r="F38" s="522"/>
      <c r="G38" s="522"/>
      <c r="H38" s="17">
        <v>8</v>
      </c>
      <c r="I38" s="72"/>
    </row>
    <row r="39" spans="1:36" ht="15.75" customHeight="1"/>
    <row r="40" spans="1:36" ht="15.75" customHeight="1"/>
    <row r="41" spans="1:36" ht="15.75" customHeight="1"/>
    <row r="42" spans="1:36" ht="15.75" customHeight="1"/>
    <row r="43" spans="1:36" ht="15.75" customHeight="1"/>
    <row r="44" spans="1:36" ht="15.75" customHeight="1"/>
    <row r="45" spans="1:36" ht="15.75" customHeight="1"/>
    <row r="46" spans="1:36" ht="15.75" customHeight="1"/>
    <row r="47" spans="1:36" ht="15.75" customHeight="1"/>
    <row r="48" spans="1:3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79">
    <mergeCell ref="A30:I30"/>
    <mergeCell ref="B37:D37"/>
    <mergeCell ref="E37:G37"/>
    <mergeCell ref="B38:D38"/>
    <mergeCell ref="E38:G38"/>
    <mergeCell ref="B34:D34"/>
    <mergeCell ref="E34:G34"/>
    <mergeCell ref="B35:D35"/>
    <mergeCell ref="E35:G35"/>
    <mergeCell ref="B36:D36"/>
    <mergeCell ref="E36:G36"/>
    <mergeCell ref="E6:H6"/>
    <mergeCell ref="A7:D7"/>
    <mergeCell ref="A5:C6"/>
    <mergeCell ref="A3:H3"/>
    <mergeCell ref="A2:H2"/>
    <mergeCell ref="E7:I7"/>
    <mergeCell ref="B13:D13"/>
    <mergeCell ref="E13:G13"/>
    <mergeCell ref="B14:D14"/>
    <mergeCell ref="E14:G14"/>
    <mergeCell ref="B16:D16"/>
    <mergeCell ref="E16:G16"/>
    <mergeCell ref="S16:V16"/>
    <mergeCell ref="B17:D17"/>
    <mergeCell ref="E17:G17"/>
    <mergeCell ref="S17:V17"/>
    <mergeCell ref="A15:I15"/>
    <mergeCell ref="X17:X20"/>
    <mergeCell ref="B18:D18"/>
    <mergeCell ref="E18:G18"/>
    <mergeCell ref="S18:V18"/>
    <mergeCell ref="S19:V19"/>
    <mergeCell ref="B20:D20"/>
    <mergeCell ref="E20:G20"/>
    <mergeCell ref="S20:V20"/>
    <mergeCell ref="AF17:AF20"/>
    <mergeCell ref="AG17:AG20"/>
    <mergeCell ref="AH17:AH20"/>
    <mergeCell ref="AI17:AI20"/>
    <mergeCell ref="AJ17:AJ20"/>
    <mergeCell ref="AE17:AE20"/>
    <mergeCell ref="Y17:Y20"/>
    <mergeCell ref="Z17:Z20"/>
    <mergeCell ref="AA17:AA20"/>
    <mergeCell ref="AB17:AB20"/>
    <mergeCell ref="AC17:AC20"/>
    <mergeCell ref="AD17:AD20"/>
    <mergeCell ref="B21:D21"/>
    <mergeCell ref="E21:G21"/>
    <mergeCell ref="B22:D22"/>
    <mergeCell ref="E22:G22"/>
    <mergeCell ref="B19:D19"/>
    <mergeCell ref="E19:G19"/>
    <mergeCell ref="E25:G25"/>
    <mergeCell ref="B27:D27"/>
    <mergeCell ref="E27:G27"/>
    <mergeCell ref="B23:D23"/>
    <mergeCell ref="E23:G23"/>
    <mergeCell ref="B24:D24"/>
    <mergeCell ref="E24:G24"/>
    <mergeCell ref="B26:D26"/>
    <mergeCell ref="E26:G26"/>
    <mergeCell ref="B29:D29"/>
    <mergeCell ref="B33:D33"/>
    <mergeCell ref="E33:G33"/>
    <mergeCell ref="A8:B8"/>
    <mergeCell ref="A9:B9"/>
    <mergeCell ref="A10:B10"/>
    <mergeCell ref="A11:B11"/>
    <mergeCell ref="A12:B12"/>
    <mergeCell ref="B31:D31"/>
    <mergeCell ref="E31:G31"/>
    <mergeCell ref="B32:D32"/>
    <mergeCell ref="E32:G32"/>
    <mergeCell ref="B28:D28"/>
    <mergeCell ref="E28:G28"/>
    <mergeCell ref="E29:G29"/>
    <mergeCell ref="B25:D25"/>
  </mergeCells>
  <phoneticPr fontId="16" type="noConversion"/>
  <pageMargins left="0.7" right="0.7" top="0.75" bottom="0.75" header="0" footer="0"/>
  <pageSetup paperSize="9" orientation="portrait" r:id="rId1"/>
  <ignoredErrors>
    <ignoredError sqref="A14:G14 H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H1001"/>
  <sheetViews>
    <sheetView topLeftCell="A8" workbookViewId="0">
      <selection activeCell="B21" sqref="B21:D21"/>
    </sheetView>
  </sheetViews>
  <sheetFormatPr defaultColWidth="14.42578125" defaultRowHeight="15" customHeight="1"/>
  <cols>
    <col min="1" max="1" width="5.42578125" style="1" customWidth="1"/>
    <col min="2" max="2" width="10.85546875" style="1" customWidth="1"/>
    <col min="3" max="3" width="1.5703125" style="1" bestFit="1" customWidth="1"/>
    <col min="4" max="4" width="27" style="1" customWidth="1"/>
    <col min="5" max="5" width="14.5703125" style="1" customWidth="1"/>
    <col min="6" max="6" width="16.42578125" style="1" customWidth="1"/>
    <col min="7" max="7" width="1.5703125" style="1" bestFit="1" customWidth="1"/>
    <col min="8" max="8" width="21.28515625" style="1" customWidth="1"/>
    <col min="9" max="17" width="8.7109375" style="1" customWidth="1"/>
    <col min="18" max="247" width="14.42578125" style="1"/>
    <col min="248" max="248" width="5.42578125" style="1" customWidth="1"/>
    <col min="249" max="249" width="19.140625" style="1" customWidth="1"/>
    <col min="250" max="250" width="2.85546875" style="1" customWidth="1"/>
    <col min="251" max="251" width="30.140625" style="1" customWidth="1"/>
    <col min="252" max="254" width="8.7109375" style="1" customWidth="1"/>
    <col min="255" max="255" width="20.5703125" style="1" customWidth="1"/>
    <col min="256" max="256" width="3.5703125" style="1" customWidth="1"/>
    <col min="257" max="273" width="8.7109375" style="1" customWidth="1"/>
    <col min="274" max="503" width="14.42578125" style="1"/>
    <col min="504" max="504" width="5.42578125" style="1" customWidth="1"/>
    <col min="505" max="505" width="19.140625" style="1" customWidth="1"/>
    <col min="506" max="506" width="2.85546875" style="1" customWidth="1"/>
    <col min="507" max="507" width="30.140625" style="1" customWidth="1"/>
    <col min="508" max="510" width="8.7109375" style="1" customWidth="1"/>
    <col min="511" max="511" width="20.5703125" style="1" customWidth="1"/>
    <col min="512" max="512" width="3.5703125" style="1" customWidth="1"/>
    <col min="513" max="529" width="8.7109375" style="1" customWidth="1"/>
    <col min="530" max="759" width="14.42578125" style="1"/>
    <col min="760" max="760" width="5.42578125" style="1" customWidth="1"/>
    <col min="761" max="761" width="19.140625" style="1" customWidth="1"/>
    <col min="762" max="762" width="2.85546875" style="1" customWidth="1"/>
    <col min="763" max="763" width="30.140625" style="1" customWidth="1"/>
    <col min="764" max="766" width="8.7109375" style="1" customWidth="1"/>
    <col min="767" max="767" width="20.5703125" style="1" customWidth="1"/>
    <col min="768" max="768" width="3.5703125" style="1" customWidth="1"/>
    <col min="769" max="785" width="8.7109375" style="1" customWidth="1"/>
    <col min="786" max="1015" width="14.42578125" style="1"/>
    <col min="1016" max="1016" width="5.42578125" style="1" customWidth="1"/>
    <col min="1017" max="1017" width="19.140625" style="1" customWidth="1"/>
    <col min="1018" max="1018" width="2.85546875" style="1" customWidth="1"/>
    <col min="1019" max="1019" width="30.140625" style="1" customWidth="1"/>
    <col min="1020" max="1022" width="8.7109375" style="1" customWidth="1"/>
    <col min="1023" max="1023" width="20.5703125" style="1" customWidth="1"/>
    <col min="1024" max="1024" width="3.5703125" style="1" customWidth="1"/>
    <col min="1025" max="1041" width="8.7109375" style="1" customWidth="1"/>
    <col min="1042" max="1271" width="14.42578125" style="1"/>
    <col min="1272" max="1272" width="5.42578125" style="1" customWidth="1"/>
    <col min="1273" max="1273" width="19.140625" style="1" customWidth="1"/>
    <col min="1274" max="1274" width="2.85546875" style="1" customWidth="1"/>
    <col min="1275" max="1275" width="30.140625" style="1" customWidth="1"/>
    <col min="1276" max="1278" width="8.7109375" style="1" customWidth="1"/>
    <col min="1279" max="1279" width="20.5703125" style="1" customWidth="1"/>
    <col min="1280" max="1280" width="3.5703125" style="1" customWidth="1"/>
    <col min="1281" max="1297" width="8.7109375" style="1" customWidth="1"/>
    <col min="1298" max="1527" width="14.42578125" style="1"/>
    <col min="1528" max="1528" width="5.42578125" style="1" customWidth="1"/>
    <col min="1529" max="1529" width="19.140625" style="1" customWidth="1"/>
    <col min="1530" max="1530" width="2.85546875" style="1" customWidth="1"/>
    <col min="1531" max="1531" width="30.140625" style="1" customWidth="1"/>
    <col min="1532" max="1534" width="8.7109375" style="1" customWidth="1"/>
    <col min="1535" max="1535" width="20.5703125" style="1" customWidth="1"/>
    <col min="1536" max="1536" width="3.5703125" style="1" customWidth="1"/>
    <col min="1537" max="1553" width="8.7109375" style="1" customWidth="1"/>
    <col min="1554" max="1783" width="14.42578125" style="1"/>
    <col min="1784" max="1784" width="5.42578125" style="1" customWidth="1"/>
    <col min="1785" max="1785" width="19.140625" style="1" customWidth="1"/>
    <col min="1786" max="1786" width="2.85546875" style="1" customWidth="1"/>
    <col min="1787" max="1787" width="30.140625" style="1" customWidth="1"/>
    <col min="1788" max="1790" width="8.7109375" style="1" customWidth="1"/>
    <col min="1791" max="1791" width="20.5703125" style="1" customWidth="1"/>
    <col min="1792" max="1792" width="3.5703125" style="1" customWidth="1"/>
    <col min="1793" max="1809" width="8.7109375" style="1" customWidth="1"/>
    <col min="1810" max="2039" width="14.42578125" style="1"/>
    <col min="2040" max="2040" width="5.42578125" style="1" customWidth="1"/>
    <col min="2041" max="2041" width="19.140625" style="1" customWidth="1"/>
    <col min="2042" max="2042" width="2.85546875" style="1" customWidth="1"/>
    <col min="2043" max="2043" width="30.140625" style="1" customWidth="1"/>
    <col min="2044" max="2046" width="8.7109375" style="1" customWidth="1"/>
    <col min="2047" max="2047" width="20.5703125" style="1" customWidth="1"/>
    <col min="2048" max="2048" width="3.5703125" style="1" customWidth="1"/>
    <col min="2049" max="2065" width="8.7109375" style="1" customWidth="1"/>
    <col min="2066" max="2295" width="14.42578125" style="1"/>
    <col min="2296" max="2296" width="5.42578125" style="1" customWidth="1"/>
    <col min="2297" max="2297" width="19.140625" style="1" customWidth="1"/>
    <col min="2298" max="2298" width="2.85546875" style="1" customWidth="1"/>
    <col min="2299" max="2299" width="30.140625" style="1" customWidth="1"/>
    <col min="2300" max="2302" width="8.7109375" style="1" customWidth="1"/>
    <col min="2303" max="2303" width="20.5703125" style="1" customWidth="1"/>
    <col min="2304" max="2304" width="3.5703125" style="1" customWidth="1"/>
    <col min="2305" max="2321" width="8.7109375" style="1" customWidth="1"/>
    <col min="2322" max="2551" width="14.42578125" style="1"/>
    <col min="2552" max="2552" width="5.42578125" style="1" customWidth="1"/>
    <col min="2553" max="2553" width="19.140625" style="1" customWidth="1"/>
    <col min="2554" max="2554" width="2.85546875" style="1" customWidth="1"/>
    <col min="2555" max="2555" width="30.140625" style="1" customWidth="1"/>
    <col min="2556" max="2558" width="8.7109375" style="1" customWidth="1"/>
    <col min="2559" max="2559" width="20.5703125" style="1" customWidth="1"/>
    <col min="2560" max="2560" width="3.5703125" style="1" customWidth="1"/>
    <col min="2561" max="2577" width="8.7109375" style="1" customWidth="1"/>
    <col min="2578" max="2807" width="14.42578125" style="1"/>
    <col min="2808" max="2808" width="5.42578125" style="1" customWidth="1"/>
    <col min="2809" max="2809" width="19.140625" style="1" customWidth="1"/>
    <col min="2810" max="2810" width="2.85546875" style="1" customWidth="1"/>
    <col min="2811" max="2811" width="30.140625" style="1" customWidth="1"/>
    <col min="2812" max="2814" width="8.7109375" style="1" customWidth="1"/>
    <col min="2815" max="2815" width="20.5703125" style="1" customWidth="1"/>
    <col min="2816" max="2816" width="3.5703125" style="1" customWidth="1"/>
    <col min="2817" max="2833" width="8.7109375" style="1" customWidth="1"/>
    <col min="2834" max="3063" width="14.42578125" style="1"/>
    <col min="3064" max="3064" width="5.42578125" style="1" customWidth="1"/>
    <col min="3065" max="3065" width="19.140625" style="1" customWidth="1"/>
    <col min="3066" max="3066" width="2.85546875" style="1" customWidth="1"/>
    <col min="3067" max="3067" width="30.140625" style="1" customWidth="1"/>
    <col min="3068" max="3070" width="8.7109375" style="1" customWidth="1"/>
    <col min="3071" max="3071" width="20.5703125" style="1" customWidth="1"/>
    <col min="3072" max="3072" width="3.5703125" style="1" customWidth="1"/>
    <col min="3073" max="3089" width="8.7109375" style="1" customWidth="1"/>
    <col min="3090" max="3319" width="14.42578125" style="1"/>
    <col min="3320" max="3320" width="5.42578125" style="1" customWidth="1"/>
    <col min="3321" max="3321" width="19.140625" style="1" customWidth="1"/>
    <col min="3322" max="3322" width="2.85546875" style="1" customWidth="1"/>
    <col min="3323" max="3323" width="30.140625" style="1" customWidth="1"/>
    <col min="3324" max="3326" width="8.7109375" style="1" customWidth="1"/>
    <col min="3327" max="3327" width="20.5703125" style="1" customWidth="1"/>
    <col min="3328" max="3328" width="3.5703125" style="1" customWidth="1"/>
    <col min="3329" max="3345" width="8.7109375" style="1" customWidth="1"/>
    <col min="3346" max="3575" width="14.42578125" style="1"/>
    <col min="3576" max="3576" width="5.42578125" style="1" customWidth="1"/>
    <col min="3577" max="3577" width="19.140625" style="1" customWidth="1"/>
    <col min="3578" max="3578" width="2.85546875" style="1" customWidth="1"/>
    <col min="3579" max="3579" width="30.140625" style="1" customWidth="1"/>
    <col min="3580" max="3582" width="8.7109375" style="1" customWidth="1"/>
    <col min="3583" max="3583" width="20.5703125" style="1" customWidth="1"/>
    <col min="3584" max="3584" width="3.5703125" style="1" customWidth="1"/>
    <col min="3585" max="3601" width="8.7109375" style="1" customWidth="1"/>
    <col min="3602" max="3831" width="14.42578125" style="1"/>
    <col min="3832" max="3832" width="5.42578125" style="1" customWidth="1"/>
    <col min="3833" max="3833" width="19.140625" style="1" customWidth="1"/>
    <col min="3834" max="3834" width="2.85546875" style="1" customWidth="1"/>
    <col min="3835" max="3835" width="30.140625" style="1" customWidth="1"/>
    <col min="3836" max="3838" width="8.7109375" style="1" customWidth="1"/>
    <col min="3839" max="3839" width="20.5703125" style="1" customWidth="1"/>
    <col min="3840" max="3840" width="3.5703125" style="1" customWidth="1"/>
    <col min="3841" max="3857" width="8.7109375" style="1" customWidth="1"/>
    <col min="3858" max="4087" width="14.42578125" style="1"/>
    <col min="4088" max="4088" width="5.42578125" style="1" customWidth="1"/>
    <col min="4089" max="4089" width="19.140625" style="1" customWidth="1"/>
    <col min="4090" max="4090" width="2.85546875" style="1" customWidth="1"/>
    <col min="4091" max="4091" width="30.140625" style="1" customWidth="1"/>
    <col min="4092" max="4094" width="8.7109375" style="1" customWidth="1"/>
    <col min="4095" max="4095" width="20.5703125" style="1" customWidth="1"/>
    <col min="4096" max="4096" width="3.5703125" style="1" customWidth="1"/>
    <col min="4097" max="4113" width="8.7109375" style="1" customWidth="1"/>
    <col min="4114" max="4343" width="14.42578125" style="1"/>
    <col min="4344" max="4344" width="5.42578125" style="1" customWidth="1"/>
    <col min="4345" max="4345" width="19.140625" style="1" customWidth="1"/>
    <col min="4346" max="4346" width="2.85546875" style="1" customWidth="1"/>
    <col min="4347" max="4347" width="30.140625" style="1" customWidth="1"/>
    <col min="4348" max="4350" width="8.7109375" style="1" customWidth="1"/>
    <col min="4351" max="4351" width="20.5703125" style="1" customWidth="1"/>
    <col min="4352" max="4352" width="3.5703125" style="1" customWidth="1"/>
    <col min="4353" max="4369" width="8.7109375" style="1" customWidth="1"/>
    <col min="4370" max="4599" width="14.42578125" style="1"/>
    <col min="4600" max="4600" width="5.42578125" style="1" customWidth="1"/>
    <col min="4601" max="4601" width="19.140625" style="1" customWidth="1"/>
    <col min="4602" max="4602" width="2.85546875" style="1" customWidth="1"/>
    <col min="4603" max="4603" width="30.140625" style="1" customWidth="1"/>
    <col min="4604" max="4606" width="8.7109375" style="1" customWidth="1"/>
    <col min="4607" max="4607" width="20.5703125" style="1" customWidth="1"/>
    <col min="4608" max="4608" width="3.5703125" style="1" customWidth="1"/>
    <col min="4609" max="4625" width="8.7109375" style="1" customWidth="1"/>
    <col min="4626" max="4855" width="14.42578125" style="1"/>
    <col min="4856" max="4856" width="5.42578125" style="1" customWidth="1"/>
    <col min="4857" max="4857" width="19.140625" style="1" customWidth="1"/>
    <col min="4858" max="4858" width="2.85546875" style="1" customWidth="1"/>
    <col min="4859" max="4859" width="30.140625" style="1" customWidth="1"/>
    <col min="4860" max="4862" width="8.7109375" style="1" customWidth="1"/>
    <col min="4863" max="4863" width="20.5703125" style="1" customWidth="1"/>
    <col min="4864" max="4864" width="3.5703125" style="1" customWidth="1"/>
    <col min="4865" max="4881" width="8.7109375" style="1" customWidth="1"/>
    <col min="4882" max="5111" width="14.42578125" style="1"/>
    <col min="5112" max="5112" width="5.42578125" style="1" customWidth="1"/>
    <col min="5113" max="5113" width="19.140625" style="1" customWidth="1"/>
    <col min="5114" max="5114" width="2.85546875" style="1" customWidth="1"/>
    <col min="5115" max="5115" width="30.140625" style="1" customWidth="1"/>
    <col min="5116" max="5118" width="8.7109375" style="1" customWidth="1"/>
    <col min="5119" max="5119" width="20.5703125" style="1" customWidth="1"/>
    <col min="5120" max="5120" width="3.5703125" style="1" customWidth="1"/>
    <col min="5121" max="5137" width="8.7109375" style="1" customWidth="1"/>
    <col min="5138" max="5367" width="14.42578125" style="1"/>
    <col min="5368" max="5368" width="5.42578125" style="1" customWidth="1"/>
    <col min="5369" max="5369" width="19.140625" style="1" customWidth="1"/>
    <col min="5370" max="5370" width="2.85546875" style="1" customWidth="1"/>
    <col min="5371" max="5371" width="30.140625" style="1" customWidth="1"/>
    <col min="5372" max="5374" width="8.7109375" style="1" customWidth="1"/>
    <col min="5375" max="5375" width="20.5703125" style="1" customWidth="1"/>
    <col min="5376" max="5376" width="3.5703125" style="1" customWidth="1"/>
    <col min="5377" max="5393" width="8.7109375" style="1" customWidth="1"/>
    <col min="5394" max="5623" width="14.42578125" style="1"/>
    <col min="5624" max="5624" width="5.42578125" style="1" customWidth="1"/>
    <col min="5625" max="5625" width="19.140625" style="1" customWidth="1"/>
    <col min="5626" max="5626" width="2.85546875" style="1" customWidth="1"/>
    <col min="5627" max="5627" width="30.140625" style="1" customWidth="1"/>
    <col min="5628" max="5630" width="8.7109375" style="1" customWidth="1"/>
    <col min="5631" max="5631" width="20.5703125" style="1" customWidth="1"/>
    <col min="5632" max="5632" width="3.5703125" style="1" customWidth="1"/>
    <col min="5633" max="5649" width="8.7109375" style="1" customWidth="1"/>
    <col min="5650" max="5879" width="14.42578125" style="1"/>
    <col min="5880" max="5880" width="5.42578125" style="1" customWidth="1"/>
    <col min="5881" max="5881" width="19.140625" style="1" customWidth="1"/>
    <col min="5882" max="5882" width="2.85546875" style="1" customWidth="1"/>
    <col min="5883" max="5883" width="30.140625" style="1" customWidth="1"/>
    <col min="5884" max="5886" width="8.7109375" style="1" customWidth="1"/>
    <col min="5887" max="5887" width="20.5703125" style="1" customWidth="1"/>
    <col min="5888" max="5888" width="3.5703125" style="1" customWidth="1"/>
    <col min="5889" max="5905" width="8.7109375" style="1" customWidth="1"/>
    <col min="5906" max="6135" width="14.42578125" style="1"/>
    <col min="6136" max="6136" width="5.42578125" style="1" customWidth="1"/>
    <col min="6137" max="6137" width="19.140625" style="1" customWidth="1"/>
    <col min="6138" max="6138" width="2.85546875" style="1" customWidth="1"/>
    <col min="6139" max="6139" width="30.140625" style="1" customWidth="1"/>
    <col min="6140" max="6142" width="8.7109375" style="1" customWidth="1"/>
    <col min="6143" max="6143" width="20.5703125" style="1" customWidth="1"/>
    <col min="6144" max="6144" width="3.5703125" style="1" customWidth="1"/>
    <col min="6145" max="6161" width="8.7109375" style="1" customWidth="1"/>
    <col min="6162" max="6391" width="14.42578125" style="1"/>
    <col min="6392" max="6392" width="5.42578125" style="1" customWidth="1"/>
    <col min="6393" max="6393" width="19.140625" style="1" customWidth="1"/>
    <col min="6394" max="6394" width="2.85546875" style="1" customWidth="1"/>
    <col min="6395" max="6395" width="30.140625" style="1" customWidth="1"/>
    <col min="6396" max="6398" width="8.7109375" style="1" customWidth="1"/>
    <col min="6399" max="6399" width="20.5703125" style="1" customWidth="1"/>
    <col min="6400" max="6400" width="3.5703125" style="1" customWidth="1"/>
    <col min="6401" max="6417" width="8.7109375" style="1" customWidth="1"/>
    <col min="6418" max="6647" width="14.42578125" style="1"/>
    <col min="6648" max="6648" width="5.42578125" style="1" customWidth="1"/>
    <col min="6649" max="6649" width="19.140625" style="1" customWidth="1"/>
    <col min="6650" max="6650" width="2.85546875" style="1" customWidth="1"/>
    <col min="6651" max="6651" width="30.140625" style="1" customWidth="1"/>
    <col min="6652" max="6654" width="8.7109375" style="1" customWidth="1"/>
    <col min="6655" max="6655" width="20.5703125" style="1" customWidth="1"/>
    <col min="6656" max="6656" width="3.5703125" style="1" customWidth="1"/>
    <col min="6657" max="6673" width="8.7109375" style="1" customWidth="1"/>
    <col min="6674" max="6903" width="14.42578125" style="1"/>
    <col min="6904" max="6904" width="5.42578125" style="1" customWidth="1"/>
    <col min="6905" max="6905" width="19.140625" style="1" customWidth="1"/>
    <col min="6906" max="6906" width="2.85546875" style="1" customWidth="1"/>
    <col min="6907" max="6907" width="30.140625" style="1" customWidth="1"/>
    <col min="6908" max="6910" width="8.7109375" style="1" customWidth="1"/>
    <col min="6911" max="6911" width="20.5703125" style="1" customWidth="1"/>
    <col min="6912" max="6912" width="3.5703125" style="1" customWidth="1"/>
    <col min="6913" max="6929" width="8.7109375" style="1" customWidth="1"/>
    <col min="6930" max="7159" width="14.42578125" style="1"/>
    <col min="7160" max="7160" width="5.42578125" style="1" customWidth="1"/>
    <col min="7161" max="7161" width="19.140625" style="1" customWidth="1"/>
    <col min="7162" max="7162" width="2.85546875" style="1" customWidth="1"/>
    <col min="7163" max="7163" width="30.140625" style="1" customWidth="1"/>
    <col min="7164" max="7166" width="8.7109375" style="1" customWidth="1"/>
    <col min="7167" max="7167" width="20.5703125" style="1" customWidth="1"/>
    <col min="7168" max="7168" width="3.5703125" style="1" customWidth="1"/>
    <col min="7169" max="7185" width="8.7109375" style="1" customWidth="1"/>
    <col min="7186" max="7415" width="14.42578125" style="1"/>
    <col min="7416" max="7416" width="5.42578125" style="1" customWidth="1"/>
    <col min="7417" max="7417" width="19.140625" style="1" customWidth="1"/>
    <col min="7418" max="7418" width="2.85546875" style="1" customWidth="1"/>
    <col min="7419" max="7419" width="30.140625" style="1" customWidth="1"/>
    <col min="7420" max="7422" width="8.7109375" style="1" customWidth="1"/>
    <col min="7423" max="7423" width="20.5703125" style="1" customWidth="1"/>
    <col min="7424" max="7424" width="3.5703125" style="1" customWidth="1"/>
    <col min="7425" max="7441" width="8.7109375" style="1" customWidth="1"/>
    <col min="7442" max="7671" width="14.42578125" style="1"/>
    <col min="7672" max="7672" width="5.42578125" style="1" customWidth="1"/>
    <col min="7673" max="7673" width="19.140625" style="1" customWidth="1"/>
    <col min="7674" max="7674" width="2.85546875" style="1" customWidth="1"/>
    <col min="7675" max="7675" width="30.140625" style="1" customWidth="1"/>
    <col min="7676" max="7678" width="8.7109375" style="1" customWidth="1"/>
    <col min="7679" max="7679" width="20.5703125" style="1" customWidth="1"/>
    <col min="7680" max="7680" width="3.5703125" style="1" customWidth="1"/>
    <col min="7681" max="7697" width="8.7109375" style="1" customWidth="1"/>
    <col min="7698" max="7927" width="14.42578125" style="1"/>
    <col min="7928" max="7928" width="5.42578125" style="1" customWidth="1"/>
    <col min="7929" max="7929" width="19.140625" style="1" customWidth="1"/>
    <col min="7930" max="7930" width="2.85546875" style="1" customWidth="1"/>
    <col min="7931" max="7931" width="30.140625" style="1" customWidth="1"/>
    <col min="7932" max="7934" width="8.7109375" style="1" customWidth="1"/>
    <col min="7935" max="7935" width="20.5703125" style="1" customWidth="1"/>
    <col min="7936" max="7936" width="3.5703125" style="1" customWidth="1"/>
    <col min="7937" max="7953" width="8.7109375" style="1" customWidth="1"/>
    <col min="7954" max="8183" width="14.42578125" style="1"/>
    <col min="8184" max="8184" width="5.42578125" style="1" customWidth="1"/>
    <col min="8185" max="8185" width="19.140625" style="1" customWidth="1"/>
    <col min="8186" max="8186" width="2.85546875" style="1" customWidth="1"/>
    <col min="8187" max="8187" width="30.140625" style="1" customWidth="1"/>
    <col min="8188" max="8190" width="8.7109375" style="1" customWidth="1"/>
    <col min="8191" max="8191" width="20.5703125" style="1" customWidth="1"/>
    <col min="8192" max="8192" width="3.5703125" style="1" customWidth="1"/>
    <col min="8193" max="8209" width="8.7109375" style="1" customWidth="1"/>
    <col min="8210" max="8439" width="14.42578125" style="1"/>
    <col min="8440" max="8440" width="5.42578125" style="1" customWidth="1"/>
    <col min="8441" max="8441" width="19.140625" style="1" customWidth="1"/>
    <col min="8442" max="8442" width="2.85546875" style="1" customWidth="1"/>
    <col min="8443" max="8443" width="30.140625" style="1" customWidth="1"/>
    <col min="8444" max="8446" width="8.7109375" style="1" customWidth="1"/>
    <col min="8447" max="8447" width="20.5703125" style="1" customWidth="1"/>
    <col min="8448" max="8448" width="3.5703125" style="1" customWidth="1"/>
    <col min="8449" max="8465" width="8.7109375" style="1" customWidth="1"/>
    <col min="8466" max="8695" width="14.42578125" style="1"/>
    <col min="8696" max="8696" width="5.42578125" style="1" customWidth="1"/>
    <col min="8697" max="8697" width="19.140625" style="1" customWidth="1"/>
    <col min="8698" max="8698" width="2.85546875" style="1" customWidth="1"/>
    <col min="8699" max="8699" width="30.140625" style="1" customWidth="1"/>
    <col min="8700" max="8702" width="8.7109375" style="1" customWidth="1"/>
    <col min="8703" max="8703" width="20.5703125" style="1" customWidth="1"/>
    <col min="8704" max="8704" width="3.5703125" style="1" customWidth="1"/>
    <col min="8705" max="8721" width="8.7109375" style="1" customWidth="1"/>
    <col min="8722" max="8951" width="14.42578125" style="1"/>
    <col min="8952" max="8952" width="5.42578125" style="1" customWidth="1"/>
    <col min="8953" max="8953" width="19.140625" style="1" customWidth="1"/>
    <col min="8954" max="8954" width="2.85546875" style="1" customWidth="1"/>
    <col min="8955" max="8955" width="30.140625" style="1" customWidth="1"/>
    <col min="8956" max="8958" width="8.7109375" style="1" customWidth="1"/>
    <col min="8959" max="8959" width="20.5703125" style="1" customWidth="1"/>
    <col min="8960" max="8960" width="3.5703125" style="1" customWidth="1"/>
    <col min="8961" max="8977" width="8.7109375" style="1" customWidth="1"/>
    <col min="8978" max="9207" width="14.42578125" style="1"/>
    <col min="9208" max="9208" width="5.42578125" style="1" customWidth="1"/>
    <col min="9209" max="9209" width="19.140625" style="1" customWidth="1"/>
    <col min="9210" max="9210" width="2.85546875" style="1" customWidth="1"/>
    <col min="9211" max="9211" width="30.140625" style="1" customWidth="1"/>
    <col min="9212" max="9214" width="8.7109375" style="1" customWidth="1"/>
    <col min="9215" max="9215" width="20.5703125" style="1" customWidth="1"/>
    <col min="9216" max="9216" width="3.5703125" style="1" customWidth="1"/>
    <col min="9217" max="9233" width="8.7109375" style="1" customWidth="1"/>
    <col min="9234" max="9463" width="14.42578125" style="1"/>
    <col min="9464" max="9464" width="5.42578125" style="1" customWidth="1"/>
    <col min="9465" max="9465" width="19.140625" style="1" customWidth="1"/>
    <col min="9466" max="9466" width="2.85546875" style="1" customWidth="1"/>
    <col min="9467" max="9467" width="30.140625" style="1" customWidth="1"/>
    <col min="9468" max="9470" width="8.7109375" style="1" customWidth="1"/>
    <col min="9471" max="9471" width="20.5703125" style="1" customWidth="1"/>
    <col min="9472" max="9472" width="3.5703125" style="1" customWidth="1"/>
    <col min="9473" max="9489" width="8.7109375" style="1" customWidth="1"/>
    <col min="9490" max="9719" width="14.42578125" style="1"/>
    <col min="9720" max="9720" width="5.42578125" style="1" customWidth="1"/>
    <col min="9721" max="9721" width="19.140625" style="1" customWidth="1"/>
    <col min="9722" max="9722" width="2.85546875" style="1" customWidth="1"/>
    <col min="9723" max="9723" width="30.140625" style="1" customWidth="1"/>
    <col min="9724" max="9726" width="8.7109375" style="1" customWidth="1"/>
    <col min="9727" max="9727" width="20.5703125" style="1" customWidth="1"/>
    <col min="9728" max="9728" width="3.5703125" style="1" customWidth="1"/>
    <col min="9729" max="9745" width="8.7109375" style="1" customWidth="1"/>
    <col min="9746" max="9975" width="14.42578125" style="1"/>
    <col min="9976" max="9976" width="5.42578125" style="1" customWidth="1"/>
    <col min="9977" max="9977" width="19.140625" style="1" customWidth="1"/>
    <col min="9978" max="9978" width="2.85546875" style="1" customWidth="1"/>
    <col min="9979" max="9979" width="30.140625" style="1" customWidth="1"/>
    <col min="9980" max="9982" width="8.7109375" style="1" customWidth="1"/>
    <col min="9983" max="9983" width="20.5703125" style="1" customWidth="1"/>
    <col min="9984" max="9984" width="3.5703125" style="1" customWidth="1"/>
    <col min="9985" max="10001" width="8.7109375" style="1" customWidth="1"/>
    <col min="10002" max="10231" width="14.42578125" style="1"/>
    <col min="10232" max="10232" width="5.42578125" style="1" customWidth="1"/>
    <col min="10233" max="10233" width="19.140625" style="1" customWidth="1"/>
    <col min="10234" max="10234" width="2.85546875" style="1" customWidth="1"/>
    <col min="10235" max="10235" width="30.140625" style="1" customWidth="1"/>
    <col min="10236" max="10238" width="8.7109375" style="1" customWidth="1"/>
    <col min="10239" max="10239" width="20.5703125" style="1" customWidth="1"/>
    <col min="10240" max="10240" width="3.5703125" style="1" customWidth="1"/>
    <col min="10241" max="10257" width="8.7109375" style="1" customWidth="1"/>
    <col min="10258" max="10487" width="14.42578125" style="1"/>
    <col min="10488" max="10488" width="5.42578125" style="1" customWidth="1"/>
    <col min="10489" max="10489" width="19.140625" style="1" customWidth="1"/>
    <col min="10490" max="10490" width="2.85546875" style="1" customWidth="1"/>
    <col min="10491" max="10491" width="30.140625" style="1" customWidth="1"/>
    <col min="10492" max="10494" width="8.7109375" style="1" customWidth="1"/>
    <col min="10495" max="10495" width="20.5703125" style="1" customWidth="1"/>
    <col min="10496" max="10496" width="3.5703125" style="1" customWidth="1"/>
    <col min="10497" max="10513" width="8.7109375" style="1" customWidth="1"/>
    <col min="10514" max="10743" width="14.42578125" style="1"/>
    <col min="10744" max="10744" width="5.42578125" style="1" customWidth="1"/>
    <col min="10745" max="10745" width="19.140625" style="1" customWidth="1"/>
    <col min="10746" max="10746" width="2.85546875" style="1" customWidth="1"/>
    <col min="10747" max="10747" width="30.140625" style="1" customWidth="1"/>
    <col min="10748" max="10750" width="8.7109375" style="1" customWidth="1"/>
    <col min="10751" max="10751" width="20.5703125" style="1" customWidth="1"/>
    <col min="10752" max="10752" width="3.5703125" style="1" customWidth="1"/>
    <col min="10753" max="10769" width="8.7109375" style="1" customWidth="1"/>
    <col min="10770" max="10999" width="14.42578125" style="1"/>
    <col min="11000" max="11000" width="5.42578125" style="1" customWidth="1"/>
    <col min="11001" max="11001" width="19.140625" style="1" customWidth="1"/>
    <col min="11002" max="11002" width="2.85546875" style="1" customWidth="1"/>
    <col min="11003" max="11003" width="30.140625" style="1" customWidth="1"/>
    <col min="11004" max="11006" width="8.7109375" style="1" customWidth="1"/>
    <col min="11007" max="11007" width="20.5703125" style="1" customWidth="1"/>
    <col min="11008" max="11008" width="3.5703125" style="1" customWidth="1"/>
    <col min="11009" max="11025" width="8.7109375" style="1" customWidth="1"/>
    <col min="11026" max="11255" width="14.42578125" style="1"/>
    <col min="11256" max="11256" width="5.42578125" style="1" customWidth="1"/>
    <col min="11257" max="11257" width="19.140625" style="1" customWidth="1"/>
    <col min="11258" max="11258" width="2.85546875" style="1" customWidth="1"/>
    <col min="11259" max="11259" width="30.140625" style="1" customWidth="1"/>
    <col min="11260" max="11262" width="8.7109375" style="1" customWidth="1"/>
    <col min="11263" max="11263" width="20.5703125" style="1" customWidth="1"/>
    <col min="11264" max="11264" width="3.5703125" style="1" customWidth="1"/>
    <col min="11265" max="11281" width="8.7109375" style="1" customWidth="1"/>
    <col min="11282" max="11511" width="14.42578125" style="1"/>
    <col min="11512" max="11512" width="5.42578125" style="1" customWidth="1"/>
    <col min="11513" max="11513" width="19.140625" style="1" customWidth="1"/>
    <col min="11514" max="11514" width="2.85546875" style="1" customWidth="1"/>
    <col min="11515" max="11515" width="30.140625" style="1" customWidth="1"/>
    <col min="11516" max="11518" width="8.7109375" style="1" customWidth="1"/>
    <col min="11519" max="11519" width="20.5703125" style="1" customWidth="1"/>
    <col min="11520" max="11520" width="3.5703125" style="1" customWidth="1"/>
    <col min="11521" max="11537" width="8.7109375" style="1" customWidth="1"/>
    <col min="11538" max="11767" width="14.42578125" style="1"/>
    <col min="11768" max="11768" width="5.42578125" style="1" customWidth="1"/>
    <col min="11769" max="11769" width="19.140625" style="1" customWidth="1"/>
    <col min="11770" max="11770" width="2.85546875" style="1" customWidth="1"/>
    <col min="11771" max="11771" width="30.140625" style="1" customWidth="1"/>
    <col min="11772" max="11774" width="8.7109375" style="1" customWidth="1"/>
    <col min="11775" max="11775" width="20.5703125" style="1" customWidth="1"/>
    <col min="11776" max="11776" width="3.5703125" style="1" customWidth="1"/>
    <col min="11777" max="11793" width="8.7109375" style="1" customWidth="1"/>
    <col min="11794" max="12023" width="14.42578125" style="1"/>
    <col min="12024" max="12024" width="5.42578125" style="1" customWidth="1"/>
    <col min="12025" max="12025" width="19.140625" style="1" customWidth="1"/>
    <col min="12026" max="12026" width="2.85546875" style="1" customWidth="1"/>
    <col min="12027" max="12027" width="30.140625" style="1" customWidth="1"/>
    <col min="12028" max="12030" width="8.7109375" style="1" customWidth="1"/>
    <col min="12031" max="12031" width="20.5703125" style="1" customWidth="1"/>
    <col min="12032" max="12032" width="3.5703125" style="1" customWidth="1"/>
    <col min="12033" max="12049" width="8.7109375" style="1" customWidth="1"/>
    <col min="12050" max="12279" width="14.42578125" style="1"/>
    <col min="12280" max="12280" width="5.42578125" style="1" customWidth="1"/>
    <col min="12281" max="12281" width="19.140625" style="1" customWidth="1"/>
    <col min="12282" max="12282" width="2.85546875" style="1" customWidth="1"/>
    <col min="12283" max="12283" width="30.140625" style="1" customWidth="1"/>
    <col min="12284" max="12286" width="8.7109375" style="1" customWidth="1"/>
    <col min="12287" max="12287" width="20.5703125" style="1" customWidth="1"/>
    <col min="12288" max="12288" width="3.5703125" style="1" customWidth="1"/>
    <col min="12289" max="12305" width="8.7109375" style="1" customWidth="1"/>
    <col min="12306" max="12535" width="14.42578125" style="1"/>
    <col min="12536" max="12536" width="5.42578125" style="1" customWidth="1"/>
    <col min="12537" max="12537" width="19.140625" style="1" customWidth="1"/>
    <col min="12538" max="12538" width="2.85546875" style="1" customWidth="1"/>
    <col min="12539" max="12539" width="30.140625" style="1" customWidth="1"/>
    <col min="12540" max="12542" width="8.7109375" style="1" customWidth="1"/>
    <col min="12543" max="12543" width="20.5703125" style="1" customWidth="1"/>
    <col min="12544" max="12544" width="3.5703125" style="1" customWidth="1"/>
    <col min="12545" max="12561" width="8.7109375" style="1" customWidth="1"/>
    <col min="12562" max="12791" width="14.42578125" style="1"/>
    <col min="12792" max="12792" width="5.42578125" style="1" customWidth="1"/>
    <col min="12793" max="12793" width="19.140625" style="1" customWidth="1"/>
    <col min="12794" max="12794" width="2.85546875" style="1" customWidth="1"/>
    <col min="12795" max="12795" width="30.140625" style="1" customWidth="1"/>
    <col min="12796" max="12798" width="8.7109375" style="1" customWidth="1"/>
    <col min="12799" max="12799" width="20.5703125" style="1" customWidth="1"/>
    <col min="12800" max="12800" width="3.5703125" style="1" customWidth="1"/>
    <col min="12801" max="12817" width="8.7109375" style="1" customWidth="1"/>
    <col min="12818" max="13047" width="14.42578125" style="1"/>
    <col min="13048" max="13048" width="5.42578125" style="1" customWidth="1"/>
    <col min="13049" max="13049" width="19.140625" style="1" customWidth="1"/>
    <col min="13050" max="13050" width="2.85546875" style="1" customWidth="1"/>
    <col min="13051" max="13051" width="30.140625" style="1" customWidth="1"/>
    <col min="13052" max="13054" width="8.7109375" style="1" customWidth="1"/>
    <col min="13055" max="13055" width="20.5703125" style="1" customWidth="1"/>
    <col min="13056" max="13056" width="3.5703125" style="1" customWidth="1"/>
    <col min="13057" max="13073" width="8.7109375" style="1" customWidth="1"/>
    <col min="13074" max="13303" width="14.42578125" style="1"/>
    <col min="13304" max="13304" width="5.42578125" style="1" customWidth="1"/>
    <col min="13305" max="13305" width="19.140625" style="1" customWidth="1"/>
    <col min="13306" max="13306" width="2.85546875" style="1" customWidth="1"/>
    <col min="13307" max="13307" width="30.140625" style="1" customWidth="1"/>
    <col min="13308" max="13310" width="8.7109375" style="1" customWidth="1"/>
    <col min="13311" max="13311" width="20.5703125" style="1" customWidth="1"/>
    <col min="13312" max="13312" width="3.5703125" style="1" customWidth="1"/>
    <col min="13313" max="13329" width="8.7109375" style="1" customWidth="1"/>
    <col min="13330" max="13559" width="14.42578125" style="1"/>
    <col min="13560" max="13560" width="5.42578125" style="1" customWidth="1"/>
    <col min="13561" max="13561" width="19.140625" style="1" customWidth="1"/>
    <col min="13562" max="13562" width="2.85546875" style="1" customWidth="1"/>
    <col min="13563" max="13563" width="30.140625" style="1" customWidth="1"/>
    <col min="13564" max="13566" width="8.7109375" style="1" customWidth="1"/>
    <col min="13567" max="13567" width="20.5703125" style="1" customWidth="1"/>
    <col min="13568" max="13568" width="3.5703125" style="1" customWidth="1"/>
    <col min="13569" max="13585" width="8.7109375" style="1" customWidth="1"/>
    <col min="13586" max="13815" width="14.42578125" style="1"/>
    <col min="13816" max="13816" width="5.42578125" style="1" customWidth="1"/>
    <col min="13817" max="13817" width="19.140625" style="1" customWidth="1"/>
    <col min="13818" max="13818" width="2.85546875" style="1" customWidth="1"/>
    <col min="13819" max="13819" width="30.140625" style="1" customWidth="1"/>
    <col min="13820" max="13822" width="8.7109375" style="1" customWidth="1"/>
    <col min="13823" max="13823" width="20.5703125" style="1" customWidth="1"/>
    <col min="13824" max="13824" width="3.5703125" style="1" customWidth="1"/>
    <col min="13825" max="13841" width="8.7109375" style="1" customWidth="1"/>
    <col min="13842" max="14071" width="14.42578125" style="1"/>
    <col min="14072" max="14072" width="5.42578125" style="1" customWidth="1"/>
    <col min="14073" max="14073" width="19.140625" style="1" customWidth="1"/>
    <col min="14074" max="14074" width="2.85546875" style="1" customWidth="1"/>
    <col min="14075" max="14075" width="30.140625" style="1" customWidth="1"/>
    <col min="14076" max="14078" width="8.7109375" style="1" customWidth="1"/>
    <col min="14079" max="14079" width="20.5703125" style="1" customWidth="1"/>
    <col min="14080" max="14080" width="3.5703125" style="1" customWidth="1"/>
    <col min="14081" max="14097" width="8.7109375" style="1" customWidth="1"/>
    <col min="14098" max="14327" width="14.42578125" style="1"/>
    <col min="14328" max="14328" width="5.42578125" style="1" customWidth="1"/>
    <col min="14329" max="14329" width="19.140625" style="1" customWidth="1"/>
    <col min="14330" max="14330" width="2.85546875" style="1" customWidth="1"/>
    <col min="14331" max="14331" width="30.140625" style="1" customWidth="1"/>
    <col min="14332" max="14334" width="8.7109375" style="1" customWidth="1"/>
    <col min="14335" max="14335" width="20.5703125" style="1" customWidth="1"/>
    <col min="14336" max="14336" width="3.5703125" style="1" customWidth="1"/>
    <col min="14337" max="14353" width="8.7109375" style="1" customWidth="1"/>
    <col min="14354" max="14583" width="14.42578125" style="1"/>
    <col min="14584" max="14584" width="5.42578125" style="1" customWidth="1"/>
    <col min="14585" max="14585" width="19.140625" style="1" customWidth="1"/>
    <col min="14586" max="14586" width="2.85546875" style="1" customWidth="1"/>
    <col min="14587" max="14587" width="30.140625" style="1" customWidth="1"/>
    <col min="14588" max="14590" width="8.7109375" style="1" customWidth="1"/>
    <col min="14591" max="14591" width="20.5703125" style="1" customWidth="1"/>
    <col min="14592" max="14592" width="3.5703125" style="1" customWidth="1"/>
    <col min="14593" max="14609" width="8.7109375" style="1" customWidth="1"/>
    <col min="14610" max="14839" width="14.42578125" style="1"/>
    <col min="14840" max="14840" width="5.42578125" style="1" customWidth="1"/>
    <col min="14841" max="14841" width="19.140625" style="1" customWidth="1"/>
    <col min="14842" max="14842" width="2.85546875" style="1" customWidth="1"/>
    <col min="14843" max="14843" width="30.140625" style="1" customWidth="1"/>
    <col min="14844" max="14846" width="8.7109375" style="1" customWidth="1"/>
    <col min="14847" max="14847" width="20.5703125" style="1" customWidth="1"/>
    <col min="14848" max="14848" width="3.5703125" style="1" customWidth="1"/>
    <col min="14849" max="14865" width="8.7109375" style="1" customWidth="1"/>
    <col min="14866" max="15095" width="14.42578125" style="1"/>
    <col min="15096" max="15096" width="5.42578125" style="1" customWidth="1"/>
    <col min="15097" max="15097" width="19.140625" style="1" customWidth="1"/>
    <col min="15098" max="15098" width="2.85546875" style="1" customWidth="1"/>
    <col min="15099" max="15099" width="30.140625" style="1" customWidth="1"/>
    <col min="15100" max="15102" width="8.7109375" style="1" customWidth="1"/>
    <col min="15103" max="15103" width="20.5703125" style="1" customWidth="1"/>
    <col min="15104" max="15104" width="3.5703125" style="1" customWidth="1"/>
    <col min="15105" max="15121" width="8.7109375" style="1" customWidth="1"/>
    <col min="15122" max="15351" width="14.42578125" style="1"/>
    <col min="15352" max="15352" width="5.42578125" style="1" customWidth="1"/>
    <col min="15353" max="15353" width="19.140625" style="1" customWidth="1"/>
    <col min="15354" max="15354" width="2.85546875" style="1" customWidth="1"/>
    <col min="15355" max="15355" width="30.140625" style="1" customWidth="1"/>
    <col min="15356" max="15358" width="8.7109375" style="1" customWidth="1"/>
    <col min="15359" max="15359" width="20.5703125" style="1" customWidth="1"/>
    <col min="15360" max="15360" width="3.5703125" style="1" customWidth="1"/>
    <col min="15361" max="15377" width="8.7109375" style="1" customWidth="1"/>
    <col min="15378" max="15607" width="14.42578125" style="1"/>
    <col min="15608" max="15608" width="5.42578125" style="1" customWidth="1"/>
    <col min="15609" max="15609" width="19.140625" style="1" customWidth="1"/>
    <col min="15610" max="15610" width="2.85546875" style="1" customWidth="1"/>
    <col min="15611" max="15611" width="30.140625" style="1" customWidth="1"/>
    <col min="15612" max="15614" width="8.7109375" style="1" customWidth="1"/>
    <col min="15615" max="15615" width="20.5703125" style="1" customWidth="1"/>
    <col min="15616" max="15616" width="3.5703125" style="1" customWidth="1"/>
    <col min="15617" max="15633" width="8.7109375" style="1" customWidth="1"/>
    <col min="15634" max="15863" width="14.42578125" style="1"/>
    <col min="15864" max="15864" width="5.42578125" style="1" customWidth="1"/>
    <col min="15865" max="15865" width="19.140625" style="1" customWidth="1"/>
    <col min="15866" max="15866" width="2.85546875" style="1" customWidth="1"/>
    <col min="15867" max="15867" width="30.140625" style="1" customWidth="1"/>
    <col min="15868" max="15870" width="8.7109375" style="1" customWidth="1"/>
    <col min="15871" max="15871" width="20.5703125" style="1" customWidth="1"/>
    <col min="15872" max="15872" width="3.5703125" style="1" customWidth="1"/>
    <col min="15873" max="15889" width="8.7109375" style="1" customWidth="1"/>
    <col min="15890" max="16119" width="14.42578125" style="1"/>
    <col min="16120" max="16120" width="5.42578125" style="1" customWidth="1"/>
    <col min="16121" max="16121" width="19.140625" style="1" customWidth="1"/>
    <col min="16122" max="16122" width="2.85546875" style="1" customWidth="1"/>
    <col min="16123" max="16123" width="30.140625" style="1" customWidth="1"/>
    <col min="16124" max="16126" width="8.7109375" style="1" customWidth="1"/>
    <col min="16127" max="16127" width="20.5703125" style="1" customWidth="1"/>
    <col min="16128" max="16128" width="3.5703125" style="1" customWidth="1"/>
    <col min="16129" max="16145" width="8.7109375" style="1" customWidth="1"/>
    <col min="16146" max="16384" width="14.42578125" style="1"/>
  </cols>
  <sheetData>
    <row r="2" spans="1:8" ht="15" customHeight="1">
      <c r="A2" s="549" t="s">
        <v>59</v>
      </c>
      <c r="B2" s="549"/>
      <c r="C2" s="549"/>
      <c r="D2" s="549"/>
      <c r="E2" s="549"/>
      <c r="F2" s="549"/>
      <c r="G2" s="549"/>
      <c r="H2" s="549"/>
    </row>
    <row r="3" spans="1:8">
      <c r="A3" s="558" t="s">
        <v>58</v>
      </c>
      <c r="B3" s="558"/>
      <c r="C3" s="558"/>
      <c r="D3" s="558"/>
      <c r="E3" s="558"/>
      <c r="F3" s="558"/>
      <c r="G3" s="558"/>
      <c r="H3" s="558"/>
    </row>
    <row r="4" spans="1:8" s="21" customFormat="1">
      <c r="B4" s="22"/>
      <c r="C4" s="23"/>
      <c r="D4" s="23"/>
      <c r="E4" s="23"/>
      <c r="F4" s="23"/>
      <c r="G4" s="23"/>
      <c r="H4" s="23"/>
    </row>
    <row r="5" spans="1:8" s="21" customFormat="1">
      <c r="A5" s="559" t="s">
        <v>2</v>
      </c>
      <c r="B5" s="559"/>
      <c r="C5" s="23"/>
      <c r="D5" s="23"/>
      <c r="E5" s="23"/>
      <c r="F5" s="25" t="s">
        <v>55</v>
      </c>
      <c r="G5" s="23"/>
      <c r="H5" s="23"/>
    </row>
    <row r="6" spans="1:8" ht="14.25">
      <c r="A6" s="560"/>
      <c r="B6" s="560"/>
      <c r="F6" s="88" t="s">
        <v>56</v>
      </c>
    </row>
    <row r="7" spans="1:8">
      <c r="A7" s="564" t="s">
        <v>3</v>
      </c>
      <c r="B7" s="565"/>
      <c r="C7" s="565"/>
      <c r="D7" s="565"/>
      <c r="E7" s="565"/>
      <c r="F7" s="550" t="s">
        <v>4</v>
      </c>
      <c r="G7" s="551"/>
      <c r="H7" s="552"/>
    </row>
    <row r="8" spans="1:8">
      <c r="A8" s="561" t="s">
        <v>5</v>
      </c>
      <c r="B8" s="476"/>
      <c r="C8" s="30" t="s">
        <v>6</v>
      </c>
      <c r="D8" s="28" t="str">
        <f>'1. RENCANA SKP JPT (M.I)'!D8</f>
        <v>-</v>
      </c>
      <c r="E8" s="3"/>
      <c r="F8" s="89" t="s">
        <v>5</v>
      </c>
      <c r="G8" s="31" t="s">
        <v>6</v>
      </c>
      <c r="H8" s="90">
        <f>'1. RENCANA SKP JPT (M.I)'!G8</f>
        <v>0</v>
      </c>
    </row>
    <row r="9" spans="1:8">
      <c r="A9" s="561" t="s">
        <v>7</v>
      </c>
      <c r="B9" s="476"/>
      <c r="C9" s="30" t="s">
        <v>6</v>
      </c>
      <c r="D9" s="28">
        <f>'1. RENCANA SKP JPT (M.I)'!D9</f>
        <v>0</v>
      </c>
      <c r="E9" s="3"/>
      <c r="F9" s="34" t="s">
        <v>7</v>
      </c>
      <c r="G9" s="32" t="s">
        <v>6</v>
      </c>
      <c r="H9" s="80">
        <f>'1. RENCANA SKP JPT (M.I)'!G9</f>
        <v>0</v>
      </c>
    </row>
    <row r="10" spans="1:8" s="24" customFormat="1" ht="30">
      <c r="A10" s="562" t="s">
        <v>8</v>
      </c>
      <c r="B10" s="563"/>
      <c r="C10" s="47" t="s">
        <v>6</v>
      </c>
      <c r="D10" s="29">
        <f>'1. RENCANA SKP JPT (M.I)'!D10</f>
        <v>0</v>
      </c>
      <c r="E10" s="26"/>
      <c r="F10" s="48" t="s">
        <v>8</v>
      </c>
      <c r="G10" s="79" t="s">
        <v>6</v>
      </c>
      <c r="H10" s="81">
        <f>'1. RENCANA SKP JPT (M.I)'!G10</f>
        <v>0</v>
      </c>
    </row>
    <row r="11" spans="1:8">
      <c r="A11" s="561" t="s">
        <v>9</v>
      </c>
      <c r="B11" s="476"/>
      <c r="C11" s="30" t="s">
        <v>6</v>
      </c>
      <c r="D11" s="28">
        <f>'1. RENCANA SKP JPT (M.I)'!D11</f>
        <v>0</v>
      </c>
      <c r="E11" s="3"/>
      <c r="F11" s="34" t="s">
        <v>9</v>
      </c>
      <c r="G11" s="32" t="s">
        <v>6</v>
      </c>
      <c r="H11" s="80">
        <f>'1. RENCANA SKP JPT (M.I)'!G11</f>
        <v>0</v>
      </c>
    </row>
    <row r="12" spans="1:8">
      <c r="A12" s="561" t="s">
        <v>10</v>
      </c>
      <c r="B12" s="476"/>
      <c r="C12" s="30" t="s">
        <v>6</v>
      </c>
      <c r="D12" s="28">
        <f>'1. RENCANA SKP JPT (M.I)'!D12</f>
        <v>0</v>
      </c>
      <c r="E12" s="3"/>
      <c r="F12" s="34" t="s">
        <v>10</v>
      </c>
      <c r="G12" s="33" t="s">
        <v>6</v>
      </c>
      <c r="H12" s="82">
        <f>'1. RENCANA SKP JPT (M.I)'!G12</f>
        <v>0</v>
      </c>
    </row>
    <row r="13" spans="1:8" s="23" customFormat="1">
      <c r="A13" s="46" t="s">
        <v>11</v>
      </c>
      <c r="B13" s="553" t="s">
        <v>12</v>
      </c>
      <c r="C13" s="554"/>
      <c r="D13" s="555"/>
      <c r="E13" s="553" t="s">
        <v>13</v>
      </c>
      <c r="F13" s="554"/>
      <c r="G13" s="556" t="s">
        <v>14</v>
      </c>
      <c r="H13" s="557"/>
    </row>
    <row r="14" spans="1:8">
      <c r="A14" s="83" t="s">
        <v>15</v>
      </c>
      <c r="B14" s="505" t="s">
        <v>16</v>
      </c>
      <c r="C14" s="539"/>
      <c r="D14" s="540"/>
      <c r="E14" s="505" t="s">
        <v>17</v>
      </c>
      <c r="F14" s="539"/>
      <c r="G14" s="541" t="s">
        <v>18</v>
      </c>
      <c r="H14" s="542"/>
    </row>
    <row r="15" spans="1:8">
      <c r="A15" s="498" t="s">
        <v>19</v>
      </c>
      <c r="B15" s="543"/>
      <c r="C15" s="543"/>
      <c r="D15" s="543"/>
      <c r="E15" s="543"/>
      <c r="F15" s="543"/>
      <c r="G15" s="543"/>
      <c r="H15" s="544"/>
    </row>
    <row r="16" spans="1:8" s="57" customFormat="1">
      <c r="A16" s="84">
        <v>1</v>
      </c>
      <c r="B16" s="508" t="str">
        <f>VLOOKUP(A16,'1. RENCANA SKP JPT (M.I)'!$A$16:$D$29,2,0)</f>
        <v>A</v>
      </c>
      <c r="C16" s="545"/>
      <c r="D16" s="546"/>
      <c r="E16" s="508" t="str">
        <f>VLOOKUP(A16,'1. RENCANA SKP JPT (M.I)'!$A$16:$H$29,5,0)</f>
        <v>A</v>
      </c>
      <c r="F16" s="545"/>
      <c r="G16" s="547">
        <f>VLOOKUP(A16,'1. RENCANA SKP JPT (M.I)'!$A$16:$H$29,8,0)</f>
        <v>1</v>
      </c>
      <c r="H16" s="548"/>
    </row>
    <row r="17" spans="1:8" s="57" customFormat="1">
      <c r="A17" s="27">
        <v>2</v>
      </c>
      <c r="B17" s="485" t="str">
        <f>VLOOKUP(A17,'1. RENCANA SKP JPT (M.I)'!$A$16:$D$29,2,0)</f>
        <v>B</v>
      </c>
      <c r="C17" s="531"/>
      <c r="D17" s="532"/>
      <c r="E17" s="485" t="str">
        <f>VLOOKUP(A17,'1. RENCANA SKP JPT (M.I)'!$A$16:$H$29,5,0)</f>
        <v>B</v>
      </c>
      <c r="F17" s="531"/>
      <c r="G17" s="533">
        <f>VLOOKUP(A17,'1. RENCANA SKP JPT (M.I)'!$A$16:$H$29,8,0)</f>
        <v>2</v>
      </c>
      <c r="H17" s="527"/>
    </row>
    <row r="18" spans="1:8" s="57" customFormat="1">
      <c r="A18" s="84">
        <v>3</v>
      </c>
      <c r="B18" s="485" t="str">
        <f>VLOOKUP(A18,'1. RENCANA SKP JPT (M.I)'!$A$16:$D$29,2,0)</f>
        <v>C</v>
      </c>
      <c r="C18" s="531"/>
      <c r="D18" s="532"/>
      <c r="E18" s="485" t="str">
        <f>VLOOKUP(A18,'1. RENCANA SKP JPT (M.I)'!$A$16:$H$29,5,0)</f>
        <v>C</v>
      </c>
      <c r="F18" s="531"/>
      <c r="G18" s="533">
        <f>VLOOKUP(A18,'1. RENCANA SKP JPT (M.I)'!$A$16:$H$29,8,0)</f>
        <v>3</v>
      </c>
      <c r="H18" s="527"/>
    </row>
    <row r="19" spans="1:8" s="57" customFormat="1">
      <c r="A19" s="27">
        <v>4</v>
      </c>
      <c r="B19" s="485" t="str">
        <f>VLOOKUP(A19,'1. RENCANA SKP JPT (M.I)'!$A$16:$D$29,2,0)</f>
        <v>D</v>
      </c>
      <c r="C19" s="531"/>
      <c r="D19" s="532"/>
      <c r="E19" s="485" t="str">
        <f>VLOOKUP(A19,'1. RENCANA SKP JPT (M.I)'!$A$16:$H$29,5,0)</f>
        <v>D</v>
      </c>
      <c r="F19" s="531"/>
      <c r="G19" s="533">
        <f>VLOOKUP(A19,'1. RENCANA SKP JPT (M.I)'!$A$16:$H$29,8,0)</f>
        <v>4</v>
      </c>
      <c r="H19" s="527"/>
    </row>
    <row r="20" spans="1:8" s="57" customFormat="1">
      <c r="A20" s="84">
        <v>5</v>
      </c>
      <c r="B20" s="485" t="str">
        <f>VLOOKUP(A20,'1. RENCANA SKP JPT (M.I)'!$A$16:$D$29,2,0)</f>
        <v>E</v>
      </c>
      <c r="C20" s="531"/>
      <c r="D20" s="532"/>
      <c r="E20" s="485" t="str">
        <f>VLOOKUP(A20,'1. RENCANA SKP JPT (M.I)'!$A$16:$H$29,5,0)</f>
        <v>E</v>
      </c>
      <c r="F20" s="531"/>
      <c r="G20" s="533">
        <f>VLOOKUP(A20,'1. RENCANA SKP JPT (M.I)'!$A$16:$H$29,8,0)</f>
        <v>5</v>
      </c>
      <c r="H20" s="527"/>
    </row>
    <row r="21" spans="1:8" s="57" customFormat="1">
      <c r="A21" s="27">
        <v>6</v>
      </c>
      <c r="B21" s="485" t="str">
        <f>VLOOKUP(A21,'1. RENCANA SKP JPT (M.I)'!$A$16:$D$29,2,0)</f>
        <v>F</v>
      </c>
      <c r="C21" s="531"/>
      <c r="D21" s="532"/>
      <c r="E21" s="485" t="str">
        <f>VLOOKUP(A21,'1. RENCANA SKP JPT (M.I)'!$A$16:$H$29,5,0)</f>
        <v>F</v>
      </c>
      <c r="F21" s="531"/>
      <c r="G21" s="533">
        <f>VLOOKUP(A21,'1. RENCANA SKP JPT (M.I)'!$A$16:$H$29,8,0)</f>
        <v>6</v>
      </c>
      <c r="H21" s="527"/>
    </row>
    <row r="22" spans="1:8" s="57" customFormat="1">
      <c r="A22" s="84">
        <v>7</v>
      </c>
      <c r="B22" s="485" t="str">
        <f>VLOOKUP(A22,'1. RENCANA SKP JPT (M.I)'!$A$16:$D$29,2,0)</f>
        <v>G</v>
      </c>
      <c r="C22" s="531"/>
      <c r="D22" s="532"/>
      <c r="E22" s="485" t="str">
        <f>VLOOKUP(A22,'1. RENCANA SKP JPT (M.I)'!$A$16:$H$29,5,0)</f>
        <v>G</v>
      </c>
      <c r="F22" s="531"/>
      <c r="G22" s="533">
        <f>VLOOKUP(A22,'1. RENCANA SKP JPT (M.I)'!$A$16:$H$29,8,0)</f>
        <v>7</v>
      </c>
      <c r="H22" s="527"/>
    </row>
    <row r="23" spans="1:8" s="57" customFormat="1">
      <c r="A23" s="27">
        <v>8</v>
      </c>
      <c r="B23" s="485" t="str">
        <f>VLOOKUP(A23,'1. RENCANA SKP JPT (M.I)'!$A$16:$D$29,2,0)</f>
        <v>H</v>
      </c>
      <c r="C23" s="531"/>
      <c r="D23" s="532"/>
      <c r="E23" s="485" t="str">
        <f>VLOOKUP(A23,'1. RENCANA SKP JPT (M.I)'!$A$16:$H$29,5,0)</f>
        <v>H</v>
      </c>
      <c r="F23" s="531"/>
      <c r="G23" s="533">
        <f>VLOOKUP(A23,'1. RENCANA SKP JPT (M.I)'!$A$16:$H$29,8,0)</f>
        <v>8</v>
      </c>
      <c r="H23" s="527"/>
    </row>
    <row r="24" spans="1:8" s="57" customFormat="1">
      <c r="A24" s="84">
        <v>9</v>
      </c>
      <c r="B24" s="485" t="str">
        <f>VLOOKUP(A24,'1. RENCANA SKP JPT (M.I)'!$A$16:$D$29,2,0)</f>
        <v>I</v>
      </c>
      <c r="C24" s="531"/>
      <c r="D24" s="532"/>
      <c r="E24" s="485" t="str">
        <f>VLOOKUP(A24,'1. RENCANA SKP JPT (M.I)'!$A$16:$H$29,5,0)</f>
        <v>I</v>
      </c>
      <c r="F24" s="531"/>
      <c r="G24" s="533">
        <f>VLOOKUP(A24,'1. RENCANA SKP JPT (M.I)'!$A$16:$H$29,8,0)</f>
        <v>9</v>
      </c>
      <c r="H24" s="527"/>
    </row>
    <row r="25" spans="1:8" s="57" customFormat="1">
      <c r="A25" s="27">
        <v>10</v>
      </c>
      <c r="B25" s="485" t="str">
        <f>VLOOKUP(A25,'1. RENCANA SKP JPT (M.I)'!$A$16:$D$29,2,0)</f>
        <v>J</v>
      </c>
      <c r="C25" s="531"/>
      <c r="D25" s="532"/>
      <c r="E25" s="485" t="str">
        <f>VLOOKUP(A25,'1. RENCANA SKP JPT (M.I)'!$A$16:$H$29,5,0)</f>
        <v>J</v>
      </c>
      <c r="F25" s="531"/>
      <c r="G25" s="533">
        <f>VLOOKUP(A25,'1. RENCANA SKP JPT (M.I)'!$A$16:$H$29,8,0)</f>
        <v>10</v>
      </c>
      <c r="H25" s="527"/>
    </row>
    <row r="26" spans="1:8" s="57" customFormat="1">
      <c r="A26" s="84">
        <v>11</v>
      </c>
      <c r="B26" s="485" t="str">
        <f>VLOOKUP(A26,'1. RENCANA SKP JPT (M.I)'!$A$16:$D$29,2,0)</f>
        <v>K</v>
      </c>
      <c r="C26" s="531"/>
      <c r="D26" s="532"/>
      <c r="E26" s="485" t="str">
        <f>VLOOKUP(A26,'1. RENCANA SKP JPT (M.I)'!$A$16:$H$29,5,0)</f>
        <v>K</v>
      </c>
      <c r="F26" s="531"/>
      <c r="G26" s="533">
        <f>VLOOKUP(A26,'1. RENCANA SKP JPT (M.I)'!$A$16:$H$29,8,0)</f>
        <v>11</v>
      </c>
      <c r="H26" s="527"/>
    </row>
    <row r="27" spans="1:8" s="57" customFormat="1">
      <c r="A27" s="27">
        <v>12</v>
      </c>
      <c r="B27" s="485" t="str">
        <f>VLOOKUP(A27,'1. RENCANA SKP JPT (M.I)'!$A$16:$D$29,2,0)</f>
        <v>L</v>
      </c>
      <c r="C27" s="531"/>
      <c r="D27" s="532"/>
      <c r="E27" s="485" t="str">
        <f>VLOOKUP(A27,'1. RENCANA SKP JPT (M.I)'!$A$16:$H$29,5,0)</f>
        <v>L</v>
      </c>
      <c r="F27" s="531"/>
      <c r="G27" s="533">
        <f>VLOOKUP(A27,'1. RENCANA SKP JPT (M.I)'!$A$16:$H$29,8,0)</f>
        <v>12</v>
      </c>
      <c r="H27" s="527"/>
    </row>
    <row r="28" spans="1:8" s="57" customFormat="1">
      <c r="A28" s="84">
        <v>13</v>
      </c>
      <c r="B28" s="485" t="str">
        <f>VLOOKUP(A28,'1. RENCANA SKP JPT (M.I)'!$A$16:$D$29,2,0)</f>
        <v>M</v>
      </c>
      <c r="C28" s="531"/>
      <c r="D28" s="532"/>
      <c r="E28" s="485" t="str">
        <f>VLOOKUP(A28,'1. RENCANA SKP JPT (M.I)'!$A$16:$H$29,5,0)</f>
        <v>M</v>
      </c>
      <c r="F28" s="531"/>
      <c r="G28" s="533">
        <f>VLOOKUP(A28,'1. RENCANA SKP JPT (M.I)'!$A$16:$H$29,8,0)</f>
        <v>13</v>
      </c>
      <c r="H28" s="527"/>
    </row>
    <row r="29" spans="1:8">
      <c r="A29" s="85"/>
      <c r="B29" s="534"/>
      <c r="C29" s="535"/>
      <c r="D29" s="538"/>
      <c r="E29" s="534"/>
      <c r="F29" s="535"/>
      <c r="G29" s="536"/>
      <c r="H29" s="537"/>
    </row>
    <row r="30" spans="1:8" ht="15.75" customHeight="1">
      <c r="A30" s="528" t="s">
        <v>20</v>
      </c>
      <c r="B30" s="529"/>
      <c r="C30" s="529"/>
      <c r="D30" s="529"/>
      <c r="E30" s="529"/>
      <c r="F30" s="529"/>
      <c r="G30" s="529"/>
      <c r="H30" s="530"/>
    </row>
    <row r="31" spans="1:8">
      <c r="A31" s="86">
        <v>1</v>
      </c>
      <c r="B31" s="482" t="str">
        <f>VLOOKUP(A31,'1. RENCANA SKP JPT (M.I)'!$A$31:$D$38,2,0)</f>
        <v>a1</v>
      </c>
      <c r="C31" s="483"/>
      <c r="D31" s="484"/>
      <c r="E31" s="482" t="str">
        <f>VLOOKUP(A31,'1. RENCANA SKP JPT (M.I)'!$A$31:$H$38,5,0)</f>
        <v>b1</v>
      </c>
      <c r="F31" s="484"/>
      <c r="G31" s="526">
        <f>VLOOKUP(E31,'1. RENCANA SKP JPT (M.I)'!$E$31:$H$38,4,0)</f>
        <v>1</v>
      </c>
      <c r="H31" s="527"/>
    </row>
    <row r="32" spans="1:8">
      <c r="A32" s="86">
        <v>2</v>
      </c>
      <c r="B32" s="482" t="str">
        <f>VLOOKUP(A32,'1. RENCANA SKP JPT (M.I)'!$A$31:$D$38,2,0)</f>
        <v>a2</v>
      </c>
      <c r="C32" s="483"/>
      <c r="D32" s="484"/>
      <c r="E32" s="482" t="str">
        <f>VLOOKUP(A32,'1. RENCANA SKP JPT (M.I)'!$A$31:$H$38,5,0)</f>
        <v>b2</v>
      </c>
      <c r="F32" s="484"/>
      <c r="G32" s="526">
        <f>VLOOKUP(E32,'1. RENCANA SKP JPT (M.I)'!$E$31:$H$38,4,0)</f>
        <v>2</v>
      </c>
      <c r="H32" s="527"/>
    </row>
    <row r="33" spans="1:8">
      <c r="A33" s="86">
        <v>3</v>
      </c>
      <c r="B33" s="482" t="str">
        <f>VLOOKUP(A33,'1. RENCANA SKP JPT (M.I)'!$A$31:$D$38,2,0)</f>
        <v>a3</v>
      </c>
      <c r="C33" s="483"/>
      <c r="D33" s="484"/>
      <c r="E33" s="482" t="str">
        <f>VLOOKUP(A33,'1. RENCANA SKP JPT (M.I)'!$A$31:$H$38,5,0)</f>
        <v>b3</v>
      </c>
      <c r="F33" s="484"/>
      <c r="G33" s="526">
        <f>VLOOKUP(E33,'1. RENCANA SKP JPT (M.I)'!$E$31:$H$38,4,0)</f>
        <v>3</v>
      </c>
      <c r="H33" s="527"/>
    </row>
    <row r="34" spans="1:8" s="56" customFormat="1">
      <c r="A34" s="86">
        <v>4</v>
      </c>
      <c r="B34" s="482" t="str">
        <f>VLOOKUP(A34,'1. RENCANA SKP JPT (M.I)'!$A$31:$D$38,2,0)</f>
        <v>a4</v>
      </c>
      <c r="C34" s="483"/>
      <c r="D34" s="484"/>
      <c r="E34" s="482" t="str">
        <f>VLOOKUP(A34,'1. RENCANA SKP JPT (M.I)'!$A$31:$H$38,5,0)</f>
        <v>b4</v>
      </c>
      <c r="F34" s="484"/>
      <c r="G34" s="526">
        <f>VLOOKUP(E34,'1. RENCANA SKP JPT (M.I)'!$E$31:$H$38,4,0)</f>
        <v>4</v>
      </c>
      <c r="H34" s="527"/>
    </row>
    <row r="35" spans="1:8" s="56" customFormat="1">
      <c r="A35" s="86">
        <v>5</v>
      </c>
      <c r="B35" s="482" t="str">
        <f>VLOOKUP(A35,'1. RENCANA SKP JPT (M.I)'!$A$31:$D$38,2,0)</f>
        <v>a5</v>
      </c>
      <c r="C35" s="483"/>
      <c r="D35" s="484"/>
      <c r="E35" s="482" t="str">
        <f>VLOOKUP(A35,'1. RENCANA SKP JPT (M.I)'!$A$31:$H$38,5,0)</f>
        <v>b5</v>
      </c>
      <c r="F35" s="484"/>
      <c r="G35" s="526">
        <f>VLOOKUP(E35,'1. RENCANA SKP JPT (M.I)'!$E$31:$H$38,4,0)</f>
        <v>5</v>
      </c>
      <c r="H35" s="527"/>
    </row>
    <row r="36" spans="1:8" s="56" customFormat="1">
      <c r="A36" s="86">
        <v>6</v>
      </c>
      <c r="B36" s="482" t="str">
        <f>VLOOKUP(A36,'1. RENCANA SKP JPT (M.I)'!$A$31:$D$38,2,0)</f>
        <v>a6</v>
      </c>
      <c r="C36" s="483"/>
      <c r="D36" s="484"/>
      <c r="E36" s="482" t="str">
        <f>VLOOKUP(A36,'1. RENCANA SKP JPT (M.I)'!$A$31:$H$38,5,0)</f>
        <v>b6</v>
      </c>
      <c r="F36" s="484"/>
      <c r="G36" s="526">
        <f>VLOOKUP(E36,'1. RENCANA SKP JPT (M.I)'!$E$31:$H$38,4,0)</f>
        <v>6</v>
      </c>
      <c r="H36" s="527"/>
    </row>
    <row r="37" spans="1:8" s="56" customFormat="1">
      <c r="A37" s="86">
        <v>7</v>
      </c>
      <c r="B37" s="482" t="str">
        <f>VLOOKUP(A37,'1. RENCANA SKP JPT (M.I)'!$A$31:$D$38,2,0)</f>
        <v>a7</v>
      </c>
      <c r="C37" s="483"/>
      <c r="D37" s="484"/>
      <c r="E37" s="482" t="str">
        <f>VLOOKUP(A37,'1. RENCANA SKP JPT (M.I)'!$A$31:$H$38,5,0)</f>
        <v>b7</v>
      </c>
      <c r="F37" s="484"/>
      <c r="G37" s="526">
        <f>VLOOKUP(E37,'1. RENCANA SKP JPT (M.I)'!$E$31:$H$38,4,0)</f>
        <v>7</v>
      </c>
      <c r="H37" s="527"/>
    </row>
    <row r="38" spans="1:8" s="56" customFormat="1">
      <c r="A38" s="87">
        <v>8</v>
      </c>
      <c r="B38" s="566" t="str">
        <f>VLOOKUP(A38,'1. RENCANA SKP JPT (M.I)'!$A$31:$D$38,2,0)</f>
        <v>a8</v>
      </c>
      <c r="C38" s="567"/>
      <c r="D38" s="568"/>
      <c r="E38" s="566" t="str">
        <f>VLOOKUP(A38,'1. RENCANA SKP JPT (M.I)'!$A$31:$H$38,5,0)</f>
        <v>b8</v>
      </c>
      <c r="F38" s="568"/>
      <c r="G38" s="569">
        <f>VLOOKUP(E38,'1. RENCANA SKP JPT (M.I)'!$E$31:$H$38,4,0)</f>
        <v>8</v>
      </c>
      <c r="H38" s="570"/>
    </row>
    <row r="39" spans="1:8" ht="15.7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84">
    <mergeCell ref="B38:D38"/>
    <mergeCell ref="E38:F38"/>
    <mergeCell ref="G38:H38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A2:H2"/>
    <mergeCell ref="F7:H7"/>
    <mergeCell ref="B13:D13"/>
    <mergeCell ref="E13:F13"/>
    <mergeCell ref="G13:H13"/>
    <mergeCell ref="A3:H3"/>
    <mergeCell ref="A5:B6"/>
    <mergeCell ref="A8:B8"/>
    <mergeCell ref="A9:B9"/>
    <mergeCell ref="A10:B10"/>
    <mergeCell ref="A11:B11"/>
    <mergeCell ref="A12:B12"/>
    <mergeCell ref="A7:E7"/>
    <mergeCell ref="B14:D14"/>
    <mergeCell ref="E14:F14"/>
    <mergeCell ref="G14:H14"/>
    <mergeCell ref="A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B23:D23"/>
    <mergeCell ref="E23:F23"/>
    <mergeCell ref="G23:H23"/>
    <mergeCell ref="B24:D24"/>
    <mergeCell ref="E24:F24"/>
    <mergeCell ref="G24:H24"/>
    <mergeCell ref="A30:H30"/>
    <mergeCell ref="B25:D25"/>
    <mergeCell ref="E25:F25"/>
    <mergeCell ref="G25:H25"/>
    <mergeCell ref="B26:D26"/>
    <mergeCell ref="E26:F26"/>
    <mergeCell ref="G26:H26"/>
    <mergeCell ref="B28:D28"/>
    <mergeCell ref="E28:F28"/>
    <mergeCell ref="G28:H28"/>
    <mergeCell ref="E29:F29"/>
    <mergeCell ref="G29:H29"/>
    <mergeCell ref="B29:D29"/>
    <mergeCell ref="B27:D27"/>
    <mergeCell ref="E27:F27"/>
    <mergeCell ref="G27:H27"/>
    <mergeCell ref="B33:D33"/>
    <mergeCell ref="E33:F33"/>
    <mergeCell ref="G33:H33"/>
    <mergeCell ref="B31:D31"/>
    <mergeCell ref="E31:F31"/>
    <mergeCell ref="G31:H31"/>
    <mergeCell ref="B32:D32"/>
    <mergeCell ref="E32:F32"/>
    <mergeCell ref="G32:H32"/>
  </mergeCells>
  <pageMargins left="0.7" right="0.7" top="0.75" bottom="0.75" header="0" footer="0"/>
  <pageSetup paperSize="9" orientation="portrait" r:id="rId1"/>
  <ignoredErrors>
    <ignoredError sqref="A14:H1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41"/>
  <sheetViews>
    <sheetView showWhiteSpace="0" topLeftCell="A19" zoomScale="70" zoomScaleNormal="70" workbookViewId="0">
      <selection activeCell="E27" sqref="E27"/>
    </sheetView>
  </sheetViews>
  <sheetFormatPr defaultColWidth="9.140625" defaultRowHeight="18"/>
  <cols>
    <col min="1" max="1" width="4.28515625" style="362" customWidth="1"/>
    <col min="2" max="2" width="3.7109375" style="345" customWidth="1"/>
    <col min="3" max="3" width="33.28515625" style="345" customWidth="1"/>
    <col min="4" max="4" width="3.7109375" style="362" customWidth="1"/>
    <col min="5" max="5" width="68.5703125" style="345" customWidth="1"/>
    <col min="6" max="6" width="4.140625" style="345" customWidth="1"/>
    <col min="7" max="16384" width="9.140625" style="345"/>
  </cols>
  <sheetData>
    <row r="1" spans="1:6">
      <c r="A1" s="581" t="s">
        <v>423</v>
      </c>
      <c r="B1" s="582"/>
      <c r="C1" s="582"/>
      <c r="D1" s="582"/>
      <c r="E1" s="583"/>
    </row>
    <row r="2" spans="1:6" ht="5.25" customHeight="1">
      <c r="A2" s="346"/>
      <c r="E2" s="347"/>
    </row>
    <row r="3" spans="1:6" ht="26.25" customHeight="1">
      <c r="A3" s="584" t="s">
        <v>419</v>
      </c>
      <c r="B3" s="585"/>
      <c r="C3" s="585"/>
      <c r="D3" s="363" t="s">
        <v>6</v>
      </c>
      <c r="E3" s="344">
        <v>2021</v>
      </c>
    </row>
    <row r="4" spans="1:6" ht="19.5" customHeight="1">
      <c r="A4" s="577" t="s">
        <v>418</v>
      </c>
      <c r="B4" s="578"/>
      <c r="C4" s="578"/>
      <c r="D4" s="364" t="s">
        <v>6</v>
      </c>
      <c r="E4" s="586" t="s">
        <v>417</v>
      </c>
    </row>
    <row r="5" spans="1:6" ht="26.25" customHeight="1">
      <c r="A5" s="577"/>
      <c r="B5" s="578"/>
      <c r="C5" s="578"/>
      <c r="D5" s="365" t="s">
        <v>6</v>
      </c>
      <c r="E5" s="587"/>
    </row>
    <row r="6" spans="1:6" ht="26.25" customHeight="1">
      <c r="A6" s="339" t="s">
        <v>416</v>
      </c>
      <c r="B6" s="338"/>
      <c r="C6" s="338"/>
      <c r="D6" s="365" t="s">
        <v>6</v>
      </c>
      <c r="E6" s="337" t="s">
        <v>415</v>
      </c>
    </row>
    <row r="7" spans="1:6" ht="26.25" customHeight="1">
      <c r="A7" s="579" t="s">
        <v>414</v>
      </c>
      <c r="B7" s="580"/>
      <c r="C7" s="580"/>
      <c r="D7" s="365" t="s">
        <v>6</v>
      </c>
      <c r="E7" s="337" t="s">
        <v>422</v>
      </c>
      <c r="F7" s="348"/>
    </row>
    <row r="8" spans="1:6" ht="26.25" customHeight="1">
      <c r="A8" s="339" t="s">
        <v>413</v>
      </c>
      <c r="B8" s="338"/>
      <c r="C8" s="338"/>
      <c r="D8" s="365" t="s">
        <v>6</v>
      </c>
      <c r="E8" s="337" t="s">
        <v>420</v>
      </c>
      <c r="F8" s="348"/>
    </row>
    <row r="9" spans="1:6" ht="26.25" customHeight="1">
      <c r="A9" s="339" t="s">
        <v>412</v>
      </c>
      <c r="B9" s="338"/>
      <c r="C9" s="338"/>
      <c r="D9" s="365" t="s">
        <v>6</v>
      </c>
      <c r="E9" s="337" t="s">
        <v>421</v>
      </c>
    </row>
    <row r="10" spans="1:6" ht="26.25" customHeight="1">
      <c r="A10" s="339" t="s">
        <v>402</v>
      </c>
      <c r="B10" s="338"/>
      <c r="C10" s="338"/>
      <c r="D10" s="365" t="s">
        <v>6</v>
      </c>
      <c r="E10" s="343" t="s">
        <v>411</v>
      </c>
    </row>
    <row r="11" spans="1:6" ht="26.25" customHeight="1">
      <c r="A11" s="342" t="s">
        <v>401</v>
      </c>
      <c r="B11" s="341"/>
      <c r="C11" s="341"/>
      <c r="D11" s="366" t="s">
        <v>6</v>
      </c>
      <c r="E11" s="340" t="s">
        <v>410</v>
      </c>
    </row>
    <row r="12" spans="1:6" ht="26.25" customHeight="1">
      <c r="A12" s="342" t="s">
        <v>400</v>
      </c>
      <c r="B12" s="341"/>
      <c r="C12" s="341"/>
      <c r="D12" s="366" t="s">
        <v>6</v>
      </c>
      <c r="E12" s="340" t="s">
        <v>409</v>
      </c>
    </row>
    <row r="13" spans="1:6" ht="22.5" customHeight="1">
      <c r="A13" s="349">
        <v>1</v>
      </c>
      <c r="B13" s="588" t="s">
        <v>391</v>
      </c>
      <c r="C13" s="589"/>
      <c r="D13" s="590"/>
      <c r="E13" s="591"/>
    </row>
    <row r="14" spans="1:6" ht="22.5" customHeight="1">
      <c r="A14" s="350"/>
      <c r="B14" s="351" t="s">
        <v>408</v>
      </c>
      <c r="C14" s="352" t="s">
        <v>5</v>
      </c>
      <c r="D14" s="367" t="s">
        <v>6</v>
      </c>
      <c r="E14" s="353" t="s">
        <v>433</v>
      </c>
    </row>
    <row r="15" spans="1:6" ht="22.5" customHeight="1">
      <c r="A15" s="354"/>
      <c r="B15" s="351" t="s">
        <v>407</v>
      </c>
      <c r="C15" s="352" t="s">
        <v>406</v>
      </c>
      <c r="D15" s="368" t="s">
        <v>6</v>
      </c>
      <c r="E15" s="370" t="s">
        <v>427</v>
      </c>
    </row>
    <row r="16" spans="1:6" ht="22.5" customHeight="1">
      <c r="A16" s="354"/>
      <c r="B16" s="351" t="s">
        <v>405</v>
      </c>
      <c r="C16" s="352" t="s">
        <v>342</v>
      </c>
      <c r="D16" s="368" t="s">
        <v>6</v>
      </c>
      <c r="E16" s="355" t="s">
        <v>424</v>
      </c>
    </row>
    <row r="17" spans="1:5" ht="37.5" customHeight="1">
      <c r="A17" s="354"/>
      <c r="B17" s="351" t="s">
        <v>404</v>
      </c>
      <c r="C17" s="352" t="s">
        <v>9</v>
      </c>
      <c r="D17" s="368" t="s">
        <v>6</v>
      </c>
      <c r="E17" s="356" t="s">
        <v>425</v>
      </c>
    </row>
    <row r="18" spans="1:5" ht="37.5" customHeight="1">
      <c r="A18" s="357"/>
      <c r="B18" s="351" t="s">
        <v>403</v>
      </c>
      <c r="C18" s="352" t="s">
        <v>10</v>
      </c>
      <c r="D18" s="368" t="s">
        <v>6</v>
      </c>
      <c r="E18" s="355" t="s">
        <v>426</v>
      </c>
    </row>
    <row r="19" spans="1:5" ht="22.5" customHeight="1">
      <c r="A19" s="358">
        <v>2</v>
      </c>
      <c r="B19" s="571" t="s">
        <v>113</v>
      </c>
      <c r="C19" s="572"/>
      <c r="D19" s="572"/>
      <c r="E19" s="573"/>
    </row>
    <row r="20" spans="1:5" ht="22.5" customHeight="1">
      <c r="A20" s="350"/>
      <c r="B20" s="351" t="s">
        <v>408</v>
      </c>
      <c r="C20" s="352" t="s">
        <v>5</v>
      </c>
      <c r="D20" s="368" t="s">
        <v>6</v>
      </c>
      <c r="E20" s="355" t="s">
        <v>434</v>
      </c>
    </row>
    <row r="21" spans="1:5" ht="22.5" customHeight="1">
      <c r="A21" s="354"/>
      <c r="B21" s="351" t="s">
        <v>407</v>
      </c>
      <c r="C21" s="352" t="s">
        <v>406</v>
      </c>
      <c r="D21" s="368" t="s">
        <v>6</v>
      </c>
      <c r="E21" s="370" t="s">
        <v>428</v>
      </c>
    </row>
    <row r="22" spans="1:5" ht="22.5" customHeight="1">
      <c r="A22" s="354"/>
      <c r="B22" s="351" t="s">
        <v>405</v>
      </c>
      <c r="C22" s="352" t="s">
        <v>342</v>
      </c>
      <c r="D22" s="368" t="s">
        <v>6</v>
      </c>
      <c r="E22" s="355" t="s">
        <v>429</v>
      </c>
    </row>
    <row r="23" spans="1:5" ht="36.75" customHeight="1">
      <c r="A23" s="354"/>
      <c r="B23" s="351" t="s">
        <v>404</v>
      </c>
      <c r="C23" s="352" t="s">
        <v>9</v>
      </c>
      <c r="D23" s="368" t="s">
        <v>6</v>
      </c>
      <c r="E23" s="356" t="s">
        <v>430</v>
      </c>
    </row>
    <row r="24" spans="1:5" ht="48" customHeight="1">
      <c r="A24" s="357"/>
      <c r="B24" s="351" t="s">
        <v>403</v>
      </c>
      <c r="C24" s="352" t="s">
        <v>10</v>
      </c>
      <c r="D24" s="368" t="s">
        <v>6</v>
      </c>
      <c r="E24" s="355" t="str">
        <f>E18</f>
        <v xml:space="preserve">Badan Kegawaian Daerah </v>
      </c>
    </row>
    <row r="25" spans="1:5" ht="22.5" customHeight="1">
      <c r="A25" s="359">
        <v>3</v>
      </c>
      <c r="B25" s="574" t="s">
        <v>389</v>
      </c>
      <c r="C25" s="575"/>
      <c r="D25" s="575"/>
      <c r="E25" s="576"/>
    </row>
    <row r="26" spans="1:5" ht="22.5" customHeight="1">
      <c r="A26" s="350"/>
      <c r="B26" s="351" t="s">
        <v>408</v>
      </c>
      <c r="C26" s="352" t="s">
        <v>5</v>
      </c>
      <c r="D26" s="368" t="s">
        <v>6</v>
      </c>
      <c r="E26" s="355" t="s">
        <v>435</v>
      </c>
    </row>
    <row r="27" spans="1:5" ht="22.5" customHeight="1">
      <c r="A27" s="354"/>
      <c r="B27" s="351" t="s">
        <v>407</v>
      </c>
      <c r="C27" s="352" t="s">
        <v>406</v>
      </c>
      <c r="D27" s="369" t="s">
        <v>6</v>
      </c>
      <c r="E27" s="360" t="s">
        <v>431</v>
      </c>
    </row>
    <row r="28" spans="1:5" ht="22.5" customHeight="1">
      <c r="A28" s="354"/>
      <c r="B28" s="351" t="s">
        <v>405</v>
      </c>
      <c r="C28" s="352" t="s">
        <v>342</v>
      </c>
      <c r="D28" s="368" t="s">
        <v>6</v>
      </c>
      <c r="E28" s="360" t="str">
        <f>E22</f>
        <v>Pembina / IV.a</v>
      </c>
    </row>
    <row r="29" spans="1:5" ht="36.75" customHeight="1">
      <c r="A29" s="354"/>
      <c r="B29" s="351" t="s">
        <v>404</v>
      </c>
      <c r="C29" s="352" t="s">
        <v>9</v>
      </c>
      <c r="D29" s="368" t="s">
        <v>6</v>
      </c>
      <c r="E29" s="361" t="s">
        <v>432</v>
      </c>
    </row>
    <row r="30" spans="1:5" ht="36.75" customHeight="1">
      <c r="A30" s="357"/>
      <c r="B30" s="351" t="s">
        <v>403</v>
      </c>
      <c r="C30" s="352" t="s">
        <v>10</v>
      </c>
      <c r="D30" s="368" t="s">
        <v>6</v>
      </c>
      <c r="E30" s="355" t="str">
        <f>E24</f>
        <v xml:space="preserve">Badan Kegawaian Daerah </v>
      </c>
    </row>
    <row r="41" ht="18.75" customHeight="1"/>
  </sheetData>
  <sheetProtection selectLockedCells="1" selectUnlockedCells="1"/>
  <mergeCells count="9">
    <mergeCell ref="B19:E19"/>
    <mergeCell ref="B25:E25"/>
    <mergeCell ref="A5:C5"/>
    <mergeCell ref="A7:C7"/>
    <mergeCell ref="A1:E1"/>
    <mergeCell ref="A3:C3"/>
    <mergeCell ref="A4:C4"/>
    <mergeCell ref="E4:E5"/>
    <mergeCell ref="B13:E13"/>
  </mergeCells>
  <dataValidations count="1">
    <dataValidation type="list" allowBlank="1" showInputMessage="1" showErrorMessage="1" sqref="E16">
      <formula1>"Penata Muda, III/a,Penata Muda Tk.I, III/b,Penata, III/c,Penata Tk.I, III/d,Pembina, IV/a,Pembina Tk.I, IV/b"</formula1>
    </dataValidation>
  </dataValidations>
  <pageMargins left="0.73" right="0.45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2"/>
  <sheetViews>
    <sheetView view="pageBreakPreview" zoomScale="70" zoomScaleSheetLayoutView="70" workbookViewId="0">
      <selection activeCell="Q11" sqref="Q11"/>
    </sheetView>
  </sheetViews>
  <sheetFormatPr defaultRowHeight="15"/>
  <cols>
    <col min="2" max="2" width="13.85546875" bestFit="1" customWidth="1"/>
    <col min="4" max="4" width="52" customWidth="1"/>
    <col min="7" max="7" width="14.7109375" customWidth="1"/>
    <col min="8" max="8" width="13.140625" customWidth="1"/>
  </cols>
  <sheetData>
    <row r="1" spans="1:17" ht="15.75">
      <c r="A1" s="619" t="s">
        <v>346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</row>
    <row r="2" spans="1:17" ht="16.5" thickBot="1">
      <c r="A2" s="619" t="s">
        <v>345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</row>
    <row r="3" spans="1:17" ht="15.75" thickBot="1">
      <c r="A3" s="248" t="s">
        <v>11</v>
      </c>
      <c r="B3" s="620" t="s">
        <v>344</v>
      </c>
      <c r="C3" s="621"/>
      <c r="D3" s="622"/>
      <c r="E3" s="247" t="s">
        <v>11</v>
      </c>
      <c r="F3" s="620" t="s">
        <v>343</v>
      </c>
      <c r="G3" s="621"/>
      <c r="H3" s="621"/>
      <c r="I3" s="621"/>
      <c r="J3" s="621"/>
      <c r="K3" s="623"/>
    </row>
    <row r="4" spans="1:17" ht="16.5" thickTop="1" thickBot="1">
      <c r="A4" s="245">
        <v>1</v>
      </c>
      <c r="B4" s="244" t="s">
        <v>5</v>
      </c>
      <c r="C4" s="611" t="str">
        <f>'DATA PNS ( tdk diprint )'!E20</f>
        <v>Zhafirah, S.E</v>
      </c>
      <c r="D4" s="612"/>
      <c r="E4" s="246">
        <v>1</v>
      </c>
      <c r="F4" s="624" t="s">
        <v>5</v>
      </c>
      <c r="G4" s="625"/>
      <c r="H4" s="611" t="str">
        <f>'DATA PNS ( tdk diprint )'!E14</f>
        <v>Aulia Rizki, M. SI</v>
      </c>
      <c r="I4" s="615"/>
      <c r="J4" s="615"/>
      <c r="K4" s="616"/>
    </row>
    <row r="5" spans="1:17" ht="16.5" thickTop="1" thickBot="1">
      <c r="A5" s="245">
        <v>2</v>
      </c>
      <c r="B5" s="244" t="s">
        <v>7</v>
      </c>
      <c r="C5" s="611" t="str">
        <f>'DATA PNS ( tdk diprint )'!E21</f>
        <v>19851103…...</v>
      </c>
      <c r="D5" s="612"/>
      <c r="E5" s="243">
        <v>2</v>
      </c>
      <c r="F5" s="613" t="s">
        <v>7</v>
      </c>
      <c r="G5" s="614"/>
      <c r="H5" s="611" t="str">
        <f>'DATA PNS ( tdk diprint )'!E15</f>
        <v>198804152002….......</v>
      </c>
      <c r="I5" s="615"/>
      <c r="J5" s="615"/>
      <c r="K5" s="616"/>
    </row>
    <row r="6" spans="1:17" ht="16.5" thickTop="1" thickBot="1">
      <c r="A6" s="245">
        <v>3</v>
      </c>
      <c r="B6" s="244" t="s">
        <v>342</v>
      </c>
      <c r="C6" s="611" t="str">
        <f>'DATA PNS ( tdk diprint )'!E22</f>
        <v>Pembina / IV.a</v>
      </c>
      <c r="D6" s="612"/>
      <c r="E6" s="243">
        <v>3</v>
      </c>
      <c r="F6" s="613" t="s">
        <v>342</v>
      </c>
      <c r="G6" s="614"/>
      <c r="H6" s="611" t="str">
        <f>'DATA PNS ( tdk diprint )'!E16</f>
        <v>Penata Tk.I</v>
      </c>
      <c r="I6" s="615"/>
      <c r="J6" s="615"/>
      <c r="K6" s="616"/>
    </row>
    <row r="7" spans="1:17" ht="16.5" thickTop="1" thickBot="1">
      <c r="A7" s="245">
        <v>4</v>
      </c>
      <c r="B7" s="244" t="s">
        <v>9</v>
      </c>
      <c r="C7" s="611" t="str">
        <f>'DATA PNS ( tdk diprint )'!E23</f>
        <v>Kepala Bidang …............</v>
      </c>
      <c r="D7" s="612"/>
      <c r="E7" s="243">
        <v>4</v>
      </c>
      <c r="F7" s="613" t="s">
        <v>9</v>
      </c>
      <c r="G7" s="614"/>
      <c r="H7" s="611" t="str">
        <f>'DATA PNS ( tdk diprint )'!E17</f>
        <v>Analis SDM Aparatur</v>
      </c>
      <c r="I7" s="615"/>
      <c r="J7" s="615"/>
      <c r="K7" s="616"/>
    </row>
    <row r="8" spans="1:17" ht="16.5" thickTop="1" thickBot="1">
      <c r="A8" s="242">
        <v>5</v>
      </c>
      <c r="B8" s="241" t="s">
        <v>10</v>
      </c>
      <c r="C8" s="611" t="str">
        <f>'DATA PNS ( tdk diprint )'!E24</f>
        <v xml:space="preserve">Badan Kegawaian Daerah </v>
      </c>
      <c r="D8" s="612"/>
      <c r="E8" s="240">
        <v>5</v>
      </c>
      <c r="F8" s="617" t="s">
        <v>10</v>
      </c>
      <c r="G8" s="618"/>
      <c r="H8" s="611" t="str">
        <f>'DATA PNS ( tdk diprint )'!E18</f>
        <v xml:space="preserve">Badan Kegawaian Daerah </v>
      </c>
      <c r="I8" s="615"/>
      <c r="J8" s="615"/>
      <c r="K8" s="616"/>
    </row>
    <row r="9" spans="1:17" ht="15.75" thickBot="1">
      <c r="A9" s="601" t="s">
        <v>11</v>
      </c>
      <c r="B9" s="602" t="s">
        <v>341</v>
      </c>
      <c r="C9" s="603"/>
      <c r="D9" s="604"/>
      <c r="E9" s="601" t="s">
        <v>340</v>
      </c>
      <c r="F9" s="606" t="s">
        <v>14</v>
      </c>
      <c r="G9" s="607"/>
      <c r="H9" s="607"/>
      <c r="I9" s="607"/>
      <c r="J9" s="607"/>
      <c r="K9" s="608"/>
    </row>
    <row r="10" spans="1:17" ht="15.75" thickTop="1">
      <c r="A10" s="601"/>
      <c r="B10" s="602"/>
      <c r="C10" s="603"/>
      <c r="D10" s="604"/>
      <c r="E10" s="601"/>
      <c r="F10" s="609" t="s">
        <v>339</v>
      </c>
      <c r="G10" s="610"/>
      <c r="H10" s="239" t="s">
        <v>338</v>
      </c>
      <c r="I10" s="609" t="s">
        <v>337</v>
      </c>
      <c r="J10" s="610"/>
      <c r="K10" s="239" t="s">
        <v>336</v>
      </c>
    </row>
    <row r="11" spans="1:17" s="234" customFormat="1" ht="41.45" customHeight="1">
      <c r="A11" s="238">
        <v>1</v>
      </c>
      <c r="B11" s="605" t="s">
        <v>335</v>
      </c>
      <c r="C11" s="605"/>
      <c r="D11" s="605"/>
      <c r="E11" s="605"/>
      <c r="F11" s="237">
        <v>6</v>
      </c>
      <c r="G11" s="237" t="s">
        <v>331</v>
      </c>
      <c r="H11" s="235">
        <v>100</v>
      </c>
      <c r="I11" s="236">
        <v>3</v>
      </c>
      <c r="J11" s="235" t="s">
        <v>186</v>
      </c>
      <c r="K11" s="92"/>
    </row>
    <row r="12" spans="1:17" s="234" customFormat="1" ht="41.45" customHeight="1">
      <c r="A12" s="238">
        <v>2</v>
      </c>
      <c r="B12" s="605" t="s">
        <v>334</v>
      </c>
      <c r="C12" s="605"/>
      <c r="D12" s="605"/>
      <c r="E12" s="605"/>
      <c r="F12" s="237">
        <v>5</v>
      </c>
      <c r="G12" s="237" t="s">
        <v>331</v>
      </c>
      <c r="H12" s="235">
        <v>100</v>
      </c>
      <c r="I12" s="236">
        <v>12</v>
      </c>
      <c r="J12" s="235" t="s">
        <v>186</v>
      </c>
      <c r="K12" s="92"/>
    </row>
    <row r="13" spans="1:17" s="234" customFormat="1" ht="41.45" customHeight="1">
      <c r="A13" s="238">
        <v>3</v>
      </c>
      <c r="B13" s="605" t="s">
        <v>333</v>
      </c>
      <c r="C13" s="605"/>
      <c r="D13" s="605"/>
      <c r="E13" s="605"/>
      <c r="F13" s="237">
        <v>5</v>
      </c>
      <c r="G13" s="237" t="s">
        <v>331</v>
      </c>
      <c r="H13" s="235">
        <v>100</v>
      </c>
      <c r="I13" s="236">
        <v>8</v>
      </c>
      <c r="J13" s="235" t="s">
        <v>186</v>
      </c>
      <c r="K13" s="92"/>
    </row>
    <row r="14" spans="1:17" s="234" customFormat="1" ht="41.45" customHeight="1">
      <c r="A14" s="238">
        <v>4</v>
      </c>
      <c r="B14" s="605" t="s">
        <v>332</v>
      </c>
      <c r="C14" s="605"/>
      <c r="D14" s="605"/>
      <c r="E14" s="605"/>
      <c r="F14" s="237">
        <v>5</v>
      </c>
      <c r="G14" s="237" t="s">
        <v>331</v>
      </c>
      <c r="H14" s="235">
        <v>100</v>
      </c>
      <c r="I14" s="236">
        <v>12</v>
      </c>
      <c r="J14" s="235" t="s">
        <v>186</v>
      </c>
      <c r="K14" s="92"/>
    </row>
    <row r="15" spans="1:17" s="234" customFormat="1" ht="41.45" customHeight="1">
      <c r="A15" s="238"/>
      <c r="B15" s="605"/>
      <c r="C15" s="605"/>
      <c r="D15" s="605"/>
      <c r="E15" s="605"/>
      <c r="F15" s="237"/>
      <c r="G15" s="237"/>
      <c r="H15" s="235"/>
      <c r="I15" s="236"/>
      <c r="J15" s="235"/>
      <c r="K15" s="92"/>
      <c r="Q15" s="234" t="s">
        <v>448</v>
      </c>
    </row>
    <row r="16" spans="1:17" s="234" customFormat="1" ht="41.45" customHeight="1">
      <c r="A16" s="238"/>
      <c r="B16" s="592"/>
      <c r="C16" s="593"/>
      <c r="D16" s="593"/>
      <c r="E16" s="594"/>
      <c r="F16" s="237"/>
      <c r="G16" s="237"/>
      <c r="H16" s="235"/>
      <c r="I16" s="236"/>
      <c r="J16" s="235"/>
      <c r="K16" s="92"/>
    </row>
    <row r="17" spans="1:11" s="234" customFormat="1" ht="41.45" customHeight="1">
      <c r="A17" s="238"/>
      <c r="B17" s="592"/>
      <c r="C17" s="593"/>
      <c r="D17" s="593"/>
      <c r="E17" s="594"/>
      <c r="F17" s="237"/>
      <c r="G17" s="237"/>
      <c r="H17" s="235"/>
      <c r="I17" s="236"/>
      <c r="J17" s="235"/>
      <c r="K17" s="92"/>
    </row>
    <row r="18" spans="1:11" s="234" customFormat="1" ht="41.45" customHeight="1">
      <c r="A18" s="238"/>
      <c r="B18" s="592"/>
      <c r="C18" s="593"/>
      <c r="D18" s="593"/>
      <c r="E18" s="594"/>
      <c r="F18" s="237"/>
      <c r="G18" s="237"/>
      <c r="H18" s="235"/>
      <c r="I18" s="236"/>
      <c r="J18" s="235"/>
      <c r="K18" s="92"/>
    </row>
    <row r="19" spans="1:11" s="234" customFormat="1" ht="41.45" customHeight="1">
      <c r="A19" s="238"/>
      <c r="B19" s="592"/>
      <c r="C19" s="593"/>
      <c r="D19" s="593"/>
      <c r="E19" s="594"/>
      <c r="F19" s="237"/>
      <c r="G19" s="237"/>
      <c r="H19" s="235"/>
      <c r="I19" s="236"/>
      <c r="J19" s="235"/>
      <c r="K19" s="92"/>
    </row>
    <row r="20" spans="1:11" s="234" customFormat="1" ht="41.45" customHeight="1">
      <c r="A20" s="238"/>
      <c r="B20" s="592"/>
      <c r="C20" s="593"/>
      <c r="D20" s="593"/>
      <c r="E20" s="594"/>
      <c r="F20" s="237"/>
      <c r="G20" s="237"/>
      <c r="H20" s="235"/>
      <c r="I20" s="236"/>
      <c r="J20" s="235"/>
      <c r="K20" s="92"/>
    </row>
    <row r="21" spans="1:11" s="234" customFormat="1" ht="41.45" customHeight="1">
      <c r="A21" s="238"/>
      <c r="B21" s="592"/>
      <c r="C21" s="593"/>
      <c r="D21" s="593"/>
      <c r="E21" s="594"/>
      <c r="F21" s="237"/>
      <c r="G21" s="237"/>
      <c r="H21" s="235"/>
      <c r="I21" s="236"/>
      <c r="J21" s="235"/>
      <c r="K21" s="92"/>
    </row>
    <row r="22" spans="1:11" s="234" customFormat="1" ht="41.45" customHeight="1">
      <c r="A22" s="238"/>
      <c r="B22" s="592"/>
      <c r="C22" s="593"/>
      <c r="D22" s="593"/>
      <c r="E22" s="594"/>
      <c r="F22" s="237"/>
      <c r="G22" s="237"/>
      <c r="H22" s="235"/>
      <c r="I22" s="236"/>
      <c r="J22" s="235"/>
      <c r="K22" s="92"/>
    </row>
    <row r="23" spans="1:11">
      <c r="A23" s="231"/>
      <c r="B23" s="233"/>
      <c r="C23" s="233"/>
      <c r="D23" s="233"/>
      <c r="E23" s="231"/>
      <c r="F23" s="231"/>
      <c r="G23" s="232"/>
      <c r="H23" s="231"/>
      <c r="I23" s="232"/>
      <c r="J23" s="231"/>
      <c r="K23" s="230"/>
    </row>
    <row r="24" spans="1:11">
      <c r="G24" s="598" t="s">
        <v>330</v>
      </c>
      <c r="H24" s="599"/>
      <c r="I24" s="599"/>
      <c r="J24" s="599"/>
      <c r="K24" s="599"/>
    </row>
    <row r="25" spans="1:11">
      <c r="A25" s="599" t="s">
        <v>329</v>
      </c>
      <c r="B25" s="599"/>
      <c r="C25" s="599"/>
      <c r="D25" s="599"/>
      <c r="E25" s="599"/>
      <c r="F25" s="222"/>
      <c r="G25" s="599" t="s">
        <v>328</v>
      </c>
      <c r="H25" s="599"/>
      <c r="I25" s="599"/>
      <c r="J25" s="599"/>
      <c r="K25" s="599"/>
    </row>
    <row r="26" spans="1:11">
      <c r="G26" s="222"/>
      <c r="H26" s="222"/>
      <c r="I26" s="222"/>
      <c r="J26" s="222"/>
      <c r="K26" s="222"/>
    </row>
    <row r="27" spans="1:11">
      <c r="G27" s="222"/>
      <c r="H27" s="222"/>
      <c r="I27" s="222"/>
      <c r="J27" s="222"/>
      <c r="K27" s="222"/>
    </row>
    <row r="29" spans="1:11" ht="15.75">
      <c r="A29" s="600"/>
      <c r="B29" s="600"/>
      <c r="C29" s="600"/>
      <c r="D29" s="600"/>
      <c r="E29" s="600"/>
      <c r="F29" s="371"/>
      <c r="G29" s="372"/>
      <c r="H29" s="372"/>
      <c r="I29" s="372"/>
      <c r="J29" s="372"/>
      <c r="K29" s="372"/>
    </row>
    <row r="30" spans="1:11" ht="15.75">
      <c r="A30" s="600" t="str">
        <f>C4</f>
        <v>Zhafirah, S.E</v>
      </c>
      <c r="B30" s="600"/>
      <c r="C30" s="600"/>
      <c r="D30" s="600"/>
      <c r="E30" s="600"/>
      <c r="F30" s="372"/>
      <c r="G30" s="600" t="str">
        <f>H4</f>
        <v>Aulia Rizki, M. SI</v>
      </c>
      <c r="H30" s="600"/>
      <c r="I30" s="600"/>
      <c r="J30" s="600"/>
      <c r="K30" s="600"/>
    </row>
    <row r="31" spans="1:11" ht="15.75">
      <c r="A31" s="595" t="str">
        <f>C5</f>
        <v>19851103…...</v>
      </c>
      <c r="B31" s="595"/>
      <c r="C31" s="595"/>
      <c r="D31" s="595"/>
      <c r="E31" s="595"/>
      <c r="F31" s="372"/>
      <c r="G31" s="596" t="str">
        <f>H5</f>
        <v>198804152002….......</v>
      </c>
      <c r="H31" s="595"/>
      <c r="I31" s="595"/>
      <c r="J31" s="595"/>
      <c r="K31" s="595"/>
    </row>
    <row r="32" spans="1:11">
      <c r="A32" s="597"/>
      <c r="B32" s="597"/>
      <c r="C32" s="597"/>
      <c r="D32" s="597"/>
      <c r="E32" s="597"/>
      <c r="F32" s="229"/>
    </row>
  </sheetData>
  <mergeCells count="46">
    <mergeCell ref="A1:K1"/>
    <mergeCell ref="A2:K2"/>
    <mergeCell ref="B3:D3"/>
    <mergeCell ref="F3:K3"/>
    <mergeCell ref="C4:D4"/>
    <mergeCell ref="F4:G4"/>
    <mergeCell ref="H4:K4"/>
    <mergeCell ref="C5:D5"/>
    <mergeCell ref="F5:G5"/>
    <mergeCell ref="H5:K5"/>
    <mergeCell ref="C6:D6"/>
    <mergeCell ref="F6:G6"/>
    <mergeCell ref="H6:K6"/>
    <mergeCell ref="F9:K9"/>
    <mergeCell ref="F10:G10"/>
    <mergeCell ref="I10:J10"/>
    <mergeCell ref="C7:D7"/>
    <mergeCell ref="F7:G7"/>
    <mergeCell ref="H7:K7"/>
    <mergeCell ref="C8:D8"/>
    <mergeCell ref="F8:G8"/>
    <mergeCell ref="H8:K8"/>
    <mergeCell ref="B16:E16"/>
    <mergeCell ref="B17:E17"/>
    <mergeCell ref="B18:E18"/>
    <mergeCell ref="B19:E19"/>
    <mergeCell ref="A9:A10"/>
    <mergeCell ref="B9:D10"/>
    <mergeCell ref="E9:E10"/>
    <mergeCell ref="B11:E11"/>
    <mergeCell ref="B12:E12"/>
    <mergeCell ref="B13:E13"/>
    <mergeCell ref="B14:E14"/>
    <mergeCell ref="B15:E15"/>
    <mergeCell ref="A32:E32"/>
    <mergeCell ref="G24:K24"/>
    <mergeCell ref="A25:E25"/>
    <mergeCell ref="G25:K25"/>
    <mergeCell ref="A29:E29"/>
    <mergeCell ref="A30:E30"/>
    <mergeCell ref="G30:K30"/>
    <mergeCell ref="B20:E20"/>
    <mergeCell ref="B21:E21"/>
    <mergeCell ref="A31:E31"/>
    <mergeCell ref="G31:K31"/>
    <mergeCell ref="B22:E22"/>
  </mergeCells>
  <pageMargins left="0.7" right="0.7" top="0.75" bottom="0.75" header="0.3" footer="0.3"/>
  <pageSetup paperSize="5" orientation="landscape" horizontalDpi="0" verticalDpi="0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view="pageBreakPreview" zoomScale="85" zoomScaleNormal="70" zoomScaleSheetLayoutView="85" workbookViewId="0">
      <selection activeCell="K8" sqref="K8"/>
    </sheetView>
  </sheetViews>
  <sheetFormatPr defaultRowHeight="15"/>
  <cols>
    <col min="2" max="2" width="52.42578125" customWidth="1"/>
    <col min="3" max="3" width="5.85546875" customWidth="1"/>
    <col min="15" max="15" width="12.140625" customWidth="1"/>
    <col min="16" max="16" width="9.42578125" style="249" bestFit="1" customWidth="1"/>
  </cols>
  <sheetData>
    <row r="1" spans="1:16" ht="15.75">
      <c r="A1" s="619" t="s">
        <v>357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</row>
    <row r="2" spans="1:16" ht="15.75">
      <c r="A2" s="619" t="s">
        <v>345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</row>
    <row r="3" spans="1:16">
      <c r="A3" s="5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</row>
    <row r="4" spans="1:16" ht="15.75" thickBot="1">
      <c r="A4" s="286" t="s">
        <v>436</v>
      </c>
      <c r="B4" s="285"/>
      <c r="C4" s="285"/>
      <c r="D4" s="285"/>
      <c r="E4" s="285"/>
    </row>
    <row r="5" spans="1:16" ht="16.5" thickTop="1" thickBot="1">
      <c r="A5" s="626" t="s">
        <v>11</v>
      </c>
      <c r="B5" s="628" t="s">
        <v>356</v>
      </c>
      <c r="C5" s="630" t="s">
        <v>14</v>
      </c>
      <c r="D5" s="631"/>
      <c r="E5" s="631"/>
      <c r="F5" s="631"/>
      <c r="G5" s="631"/>
      <c r="H5" s="632"/>
      <c r="I5" s="630" t="s">
        <v>140</v>
      </c>
      <c r="J5" s="631"/>
      <c r="K5" s="631"/>
      <c r="L5" s="631"/>
      <c r="M5" s="631"/>
      <c r="N5" s="632"/>
      <c r="O5" s="633" t="s">
        <v>355</v>
      </c>
      <c r="P5" s="635" t="s">
        <v>354</v>
      </c>
    </row>
    <row r="6" spans="1:16" ht="40.5" customHeight="1" thickTop="1" thickBot="1">
      <c r="A6" s="627"/>
      <c r="B6" s="629"/>
      <c r="C6" s="637" t="s">
        <v>352</v>
      </c>
      <c r="D6" s="638"/>
      <c r="E6" s="284" t="s">
        <v>353</v>
      </c>
      <c r="F6" s="637" t="s">
        <v>185</v>
      </c>
      <c r="G6" s="638"/>
      <c r="H6" s="284" t="s">
        <v>350</v>
      </c>
      <c r="I6" s="637" t="s">
        <v>352</v>
      </c>
      <c r="J6" s="638"/>
      <c r="K6" s="284" t="s">
        <v>351</v>
      </c>
      <c r="L6" s="637" t="s">
        <v>185</v>
      </c>
      <c r="M6" s="638"/>
      <c r="N6" s="284" t="s">
        <v>350</v>
      </c>
      <c r="O6" s="634"/>
      <c r="P6" s="636"/>
    </row>
    <row r="7" spans="1:16" ht="16.5" thickTop="1" thickBot="1">
      <c r="A7" s="283">
        <v>1</v>
      </c>
      <c r="B7" s="282">
        <v>2</v>
      </c>
      <c r="C7" s="667">
        <v>4</v>
      </c>
      <c r="D7" s="668"/>
      <c r="E7" s="282">
        <v>5</v>
      </c>
      <c r="F7" s="667">
        <v>6</v>
      </c>
      <c r="G7" s="668"/>
      <c r="H7" s="282">
        <v>7</v>
      </c>
      <c r="I7" s="667">
        <v>9</v>
      </c>
      <c r="J7" s="668"/>
      <c r="K7" s="282">
        <v>10</v>
      </c>
      <c r="L7" s="667">
        <v>11</v>
      </c>
      <c r="M7" s="668"/>
      <c r="N7" s="282">
        <v>12</v>
      </c>
      <c r="O7" s="281">
        <v>13</v>
      </c>
      <c r="P7" s="280">
        <v>14</v>
      </c>
    </row>
    <row r="8" spans="1:16" s="234" customFormat="1" ht="15" customHeight="1" thickTop="1">
      <c r="A8" s="652">
        <v>1</v>
      </c>
      <c r="B8" s="639" t="str">
        <f>'SKP JAN - Juni'!B11:E11</f>
        <v>Menyusun rencana kegiatan kinerja tahunan bidang Hukum dan Politik.</v>
      </c>
      <c r="C8" s="274">
        <v>6</v>
      </c>
      <c r="D8" s="641" t="s">
        <v>349</v>
      </c>
      <c r="E8" s="273">
        <v>100</v>
      </c>
      <c r="F8" s="378">
        <v>3</v>
      </c>
      <c r="G8" s="273" t="str">
        <f>[1]SASARAN!J11</f>
        <v>Bulan</v>
      </c>
      <c r="H8" s="277" t="s">
        <v>54</v>
      </c>
      <c r="I8" s="452">
        <v>6</v>
      </c>
      <c r="J8" s="453" t="str">
        <f>D8</f>
        <v xml:space="preserve">Dokumen </v>
      </c>
      <c r="K8" s="454">
        <v>82</v>
      </c>
      <c r="L8" s="455">
        <v>3</v>
      </c>
      <c r="M8" s="453" t="str">
        <f>G8</f>
        <v>Bulan</v>
      </c>
      <c r="N8" s="456" t="s">
        <v>54</v>
      </c>
      <c r="O8" s="457">
        <f>E8+K8+76</f>
        <v>258</v>
      </c>
      <c r="P8" s="458">
        <f>IF(H8="-",IF(N8="-",O8/3,O8/4),O8/4)</f>
        <v>86</v>
      </c>
    </row>
    <row r="9" spans="1:16" s="234" customFormat="1" ht="10.5" customHeight="1" thickBot="1">
      <c r="A9" s="646"/>
      <c r="B9" s="640"/>
      <c r="C9" s="261"/>
      <c r="D9" s="642"/>
      <c r="E9" s="278"/>
      <c r="F9" s="261"/>
      <c r="G9" s="278"/>
      <c r="H9" s="279"/>
      <c r="I9" s="459"/>
      <c r="J9" s="460"/>
      <c r="K9" s="461"/>
      <c r="L9" s="459"/>
      <c r="M9" s="460"/>
      <c r="N9" s="462"/>
      <c r="O9" s="463"/>
      <c r="P9" s="464"/>
    </row>
    <row r="10" spans="1:16" s="234" customFormat="1" ht="15" customHeight="1" thickTop="1">
      <c r="A10" s="645">
        <v>2</v>
      </c>
      <c r="B10" s="639" t="str">
        <f>'SKP JAN - Juni'!B12:E12</f>
        <v>Menyiapkan bahan-bahan RPJPD, RPJMD dan RKPD bidang Hukum dan Politik sebagai bahan penyusunan RPJPD, RPJMD dan RKPD.</v>
      </c>
      <c r="C10" s="263">
        <v>5</v>
      </c>
      <c r="D10" s="641" t="s">
        <v>349</v>
      </c>
      <c r="E10" s="645">
        <v>100</v>
      </c>
      <c r="F10" s="263">
        <v>12</v>
      </c>
      <c r="G10" s="647" t="str">
        <f>[1]SASARAN!J12</f>
        <v>Bulan</v>
      </c>
      <c r="H10" s="643" t="s">
        <v>54</v>
      </c>
      <c r="I10" s="655">
        <v>2</v>
      </c>
      <c r="J10" s="657" t="str">
        <f>D10</f>
        <v xml:space="preserve">Dokumen </v>
      </c>
      <c r="K10" s="650">
        <v>84</v>
      </c>
      <c r="L10" s="655">
        <v>6</v>
      </c>
      <c r="M10" s="657" t="str">
        <f>G10</f>
        <v>Bulan</v>
      </c>
      <c r="N10" s="659" t="s">
        <v>54</v>
      </c>
      <c r="O10" s="653">
        <f>E10+K10+76</f>
        <v>260</v>
      </c>
      <c r="P10" s="648">
        <f>IF(H10="-",IF(N10="-",O10/3,O10/4),O10/4)</f>
        <v>86.666666666666671</v>
      </c>
    </row>
    <row r="11" spans="1:16" s="234" customFormat="1" ht="15" customHeight="1" thickBot="1">
      <c r="A11" s="646"/>
      <c r="B11" s="640"/>
      <c r="C11" s="261">
        <v>2</v>
      </c>
      <c r="D11" s="642"/>
      <c r="E11" s="646"/>
      <c r="F11" s="261">
        <v>6</v>
      </c>
      <c r="G11" s="642"/>
      <c r="H11" s="644"/>
      <c r="I11" s="656"/>
      <c r="J11" s="658"/>
      <c r="K11" s="651"/>
      <c r="L11" s="656"/>
      <c r="M11" s="658"/>
      <c r="N11" s="660"/>
      <c r="O11" s="654"/>
      <c r="P11" s="649"/>
    </row>
    <row r="12" spans="1:16" s="234" customFormat="1" ht="15" customHeight="1" thickTop="1">
      <c r="A12" s="645">
        <v>3</v>
      </c>
      <c r="B12" s="639" t="str">
        <f>'SKP JAN - Juni'!B13:E13</f>
        <v>Menyiapkan bahan-bahan LPPD dan LKPD dan RKPD bidang Hukum dan Politik sebagai bahan penyusunan LPPD dan LKPD.</v>
      </c>
      <c r="C12" s="263">
        <v>5</v>
      </c>
      <c r="D12" s="641" t="s">
        <v>349</v>
      </c>
      <c r="E12" s="645">
        <v>100</v>
      </c>
      <c r="F12" s="263">
        <v>12</v>
      </c>
      <c r="G12" s="647" t="str">
        <f>[1]SASARAN!J13</f>
        <v>Bulan</v>
      </c>
      <c r="H12" s="643" t="s">
        <v>54</v>
      </c>
      <c r="I12" s="655">
        <v>2</v>
      </c>
      <c r="J12" s="657" t="str">
        <f>D12</f>
        <v xml:space="preserve">Dokumen </v>
      </c>
      <c r="K12" s="650">
        <v>83</v>
      </c>
      <c r="L12" s="655">
        <v>6</v>
      </c>
      <c r="M12" s="657" t="str">
        <f>G12</f>
        <v>Bulan</v>
      </c>
      <c r="N12" s="659" t="s">
        <v>54</v>
      </c>
      <c r="O12" s="653">
        <f>E12+K12+76</f>
        <v>259</v>
      </c>
      <c r="P12" s="648">
        <f>IF(H12="-",IF(N12="-",O12/3,O12/4),O12/4)</f>
        <v>86.333333333333329</v>
      </c>
    </row>
    <row r="13" spans="1:16" s="234" customFormat="1" ht="15" customHeight="1" thickBot="1">
      <c r="A13" s="646"/>
      <c r="B13" s="640"/>
      <c r="C13" s="261">
        <v>2</v>
      </c>
      <c r="D13" s="642"/>
      <c r="E13" s="646"/>
      <c r="F13" s="261">
        <v>6</v>
      </c>
      <c r="G13" s="642"/>
      <c r="H13" s="644"/>
      <c r="I13" s="656"/>
      <c r="J13" s="658"/>
      <c r="K13" s="651"/>
      <c r="L13" s="656"/>
      <c r="M13" s="658"/>
      <c r="N13" s="660"/>
      <c r="O13" s="654"/>
      <c r="P13" s="649"/>
    </row>
    <row r="14" spans="1:16" s="234" customFormat="1" ht="15" customHeight="1" thickTop="1">
      <c r="A14" s="645">
        <v>4</v>
      </c>
      <c r="B14" s="661" t="str">
        <f>'SKP JAN - Juni'!B14:E14</f>
        <v>Menyiapkan bahan-bahan LKPJ akhir tahun dan masa akhir jabatan Bupati bidang Hukum dan Politik.</v>
      </c>
      <c r="C14" s="263">
        <v>5</v>
      </c>
      <c r="D14" s="641" t="s">
        <v>349</v>
      </c>
      <c r="E14" s="645">
        <v>100</v>
      </c>
      <c r="F14" s="263">
        <v>12</v>
      </c>
      <c r="G14" s="647" t="str">
        <f>[1]SASARAN!J14</f>
        <v>Bulan</v>
      </c>
      <c r="H14" s="643" t="s">
        <v>54</v>
      </c>
      <c r="I14" s="655">
        <v>2</v>
      </c>
      <c r="J14" s="657" t="str">
        <f>D14</f>
        <v xml:space="preserve">Dokumen </v>
      </c>
      <c r="K14" s="650">
        <v>81</v>
      </c>
      <c r="L14" s="655">
        <v>6</v>
      </c>
      <c r="M14" s="657" t="str">
        <f>G14</f>
        <v>Bulan</v>
      </c>
      <c r="N14" s="659" t="s">
        <v>54</v>
      </c>
      <c r="O14" s="653">
        <f>E14+K14+76</f>
        <v>257</v>
      </c>
      <c r="P14" s="648">
        <f>IF(H14="-",IF(N14="-",O14/3,O14/4),O14/4)</f>
        <v>85.666666666666671</v>
      </c>
    </row>
    <row r="15" spans="1:16" s="234" customFormat="1" ht="15" customHeight="1" thickBot="1">
      <c r="A15" s="646"/>
      <c r="B15" s="640"/>
      <c r="C15" s="261">
        <v>2</v>
      </c>
      <c r="D15" s="642"/>
      <c r="E15" s="646"/>
      <c r="F15" s="261">
        <v>6</v>
      </c>
      <c r="G15" s="642"/>
      <c r="H15" s="644"/>
      <c r="I15" s="656"/>
      <c r="J15" s="658"/>
      <c r="K15" s="651"/>
      <c r="L15" s="656"/>
      <c r="M15" s="658"/>
      <c r="N15" s="660"/>
      <c r="O15" s="654"/>
      <c r="P15" s="649"/>
    </row>
    <row r="16" spans="1:16" s="234" customFormat="1" ht="15" customHeight="1" thickTop="1">
      <c r="A16" s="645"/>
      <c r="B16" s="661"/>
      <c r="C16" s="263"/>
      <c r="D16" s="641"/>
      <c r="E16" s="645"/>
      <c r="F16" s="263"/>
      <c r="G16" s="647"/>
      <c r="H16" s="643"/>
      <c r="I16" s="665"/>
      <c r="J16" s="647"/>
      <c r="K16" s="645"/>
      <c r="L16" s="665"/>
      <c r="M16" s="647"/>
      <c r="N16" s="674"/>
      <c r="O16" s="663"/>
      <c r="P16" s="669"/>
    </row>
    <row r="17" spans="1:16" s="234" customFormat="1" ht="15" customHeight="1" thickBot="1">
      <c r="A17" s="646"/>
      <c r="B17" s="640"/>
      <c r="C17" s="261"/>
      <c r="D17" s="642"/>
      <c r="E17" s="646"/>
      <c r="F17" s="261"/>
      <c r="G17" s="642"/>
      <c r="H17" s="644"/>
      <c r="I17" s="666"/>
      <c r="J17" s="642"/>
      <c r="K17" s="646"/>
      <c r="L17" s="666"/>
      <c r="M17" s="642"/>
      <c r="N17" s="675"/>
      <c r="O17" s="664"/>
      <c r="P17" s="670"/>
    </row>
    <row r="18" spans="1:16" s="234" customFormat="1" ht="15" customHeight="1" thickTop="1">
      <c r="A18" s="645"/>
      <c r="B18" s="661"/>
      <c r="C18" s="263"/>
      <c r="D18" s="641"/>
      <c r="E18" s="645"/>
      <c r="F18" s="263"/>
      <c r="G18" s="647"/>
      <c r="H18" s="643"/>
      <c r="I18" s="665"/>
      <c r="J18" s="647"/>
      <c r="K18" s="645"/>
      <c r="L18" s="665"/>
      <c r="M18" s="647"/>
      <c r="N18" s="674"/>
      <c r="O18" s="663"/>
      <c r="P18" s="669"/>
    </row>
    <row r="19" spans="1:16" s="234" customFormat="1" ht="15" customHeight="1" thickBot="1">
      <c r="A19" s="646"/>
      <c r="B19" s="662"/>
      <c r="C19" s="261"/>
      <c r="D19" s="642"/>
      <c r="E19" s="646"/>
      <c r="F19" s="261"/>
      <c r="G19" s="642"/>
      <c r="H19" s="644"/>
      <c r="I19" s="666"/>
      <c r="J19" s="642"/>
      <c r="K19" s="646"/>
      <c r="L19" s="666"/>
      <c r="M19" s="642"/>
      <c r="N19" s="675"/>
      <c r="O19" s="664"/>
      <c r="P19" s="670"/>
    </row>
    <row r="20" spans="1:16" s="234" customFormat="1" ht="15" customHeight="1" thickTop="1">
      <c r="A20" s="652"/>
      <c r="B20" s="639"/>
      <c r="C20" s="263"/>
      <c r="D20" s="641"/>
      <c r="E20" s="273"/>
      <c r="F20" s="263"/>
      <c r="G20" s="273"/>
      <c r="H20" s="277"/>
      <c r="I20" s="276"/>
      <c r="J20" s="273"/>
      <c r="K20" s="275"/>
      <c r="L20" s="274"/>
      <c r="M20" s="273"/>
      <c r="N20" s="272"/>
      <c r="O20" s="663"/>
      <c r="P20" s="271"/>
    </row>
    <row r="21" spans="1:16" s="234" customFormat="1" ht="15" customHeight="1" thickBot="1">
      <c r="A21" s="646"/>
      <c r="B21" s="640"/>
      <c r="C21" s="270"/>
      <c r="D21" s="642"/>
      <c r="E21" s="266"/>
      <c r="F21" s="261"/>
      <c r="G21" s="266"/>
      <c r="H21" s="269"/>
      <c r="I21" s="267"/>
      <c r="J21" s="266"/>
      <c r="K21" s="268"/>
      <c r="L21" s="267"/>
      <c r="M21" s="266"/>
      <c r="N21" s="265"/>
      <c r="O21" s="664"/>
      <c r="P21" s="264"/>
    </row>
    <row r="22" spans="1:16" s="234" customFormat="1" ht="15" customHeight="1" thickTop="1">
      <c r="A22" s="645"/>
      <c r="B22" s="661"/>
      <c r="C22" s="263"/>
      <c r="D22" s="641"/>
      <c r="E22" s="645"/>
      <c r="F22" s="263"/>
      <c r="G22" s="647"/>
      <c r="H22" s="643"/>
      <c r="I22" s="665"/>
      <c r="J22" s="647"/>
      <c r="K22" s="645"/>
      <c r="L22" s="665"/>
      <c r="M22" s="647"/>
      <c r="N22" s="674"/>
      <c r="O22" s="663"/>
      <c r="P22" s="669"/>
    </row>
    <row r="23" spans="1:16" s="234" customFormat="1" ht="15" customHeight="1" thickBot="1">
      <c r="A23" s="646"/>
      <c r="B23" s="640"/>
      <c r="C23" s="261"/>
      <c r="D23" s="642"/>
      <c r="E23" s="646"/>
      <c r="F23" s="261"/>
      <c r="G23" s="642"/>
      <c r="H23" s="644"/>
      <c r="I23" s="666"/>
      <c r="J23" s="642"/>
      <c r="K23" s="646"/>
      <c r="L23" s="666"/>
      <c r="M23" s="642"/>
      <c r="N23" s="675"/>
      <c r="O23" s="664"/>
      <c r="P23" s="670"/>
    </row>
    <row r="24" spans="1:16" s="234" customFormat="1" ht="15" customHeight="1" thickTop="1">
      <c r="A24" s="645"/>
      <c r="B24" s="661"/>
      <c r="C24" s="263"/>
      <c r="D24" s="641"/>
      <c r="E24" s="645"/>
      <c r="F24" s="263"/>
      <c r="G24" s="647"/>
      <c r="H24" s="643"/>
      <c r="I24" s="665"/>
      <c r="J24" s="647"/>
      <c r="K24" s="645"/>
      <c r="L24" s="665"/>
      <c r="M24" s="647"/>
      <c r="N24" s="674"/>
      <c r="O24" s="663"/>
      <c r="P24" s="669"/>
    </row>
    <row r="25" spans="1:16" s="234" customFormat="1" ht="15" customHeight="1" thickBot="1">
      <c r="A25" s="646"/>
      <c r="B25" s="640"/>
      <c r="C25" s="261"/>
      <c r="D25" s="642"/>
      <c r="E25" s="646"/>
      <c r="F25" s="261"/>
      <c r="G25" s="642"/>
      <c r="H25" s="644"/>
      <c r="I25" s="666"/>
      <c r="J25" s="642"/>
      <c r="K25" s="646"/>
      <c r="L25" s="666"/>
      <c r="M25" s="642"/>
      <c r="N25" s="675"/>
      <c r="O25" s="664"/>
      <c r="P25" s="670"/>
    </row>
    <row r="26" spans="1:16" s="234" customFormat="1" ht="15" customHeight="1" thickTop="1">
      <c r="A26" s="645"/>
      <c r="B26" s="661"/>
      <c r="C26" s="263"/>
      <c r="D26" s="641"/>
      <c r="E26" s="645"/>
      <c r="F26" s="263"/>
      <c r="G26" s="647"/>
      <c r="H26" s="643"/>
      <c r="I26" s="665"/>
      <c r="J26" s="647"/>
      <c r="K26" s="645"/>
      <c r="L26" s="665"/>
      <c r="M26" s="647"/>
      <c r="N26" s="674"/>
      <c r="O26" s="663"/>
      <c r="P26" s="669"/>
    </row>
    <row r="27" spans="1:16" s="234" customFormat="1" ht="15" customHeight="1" thickBot="1">
      <c r="A27" s="646"/>
      <c r="B27" s="640"/>
      <c r="C27" s="261"/>
      <c r="D27" s="642"/>
      <c r="E27" s="646"/>
      <c r="F27" s="261"/>
      <c r="G27" s="642"/>
      <c r="H27" s="644"/>
      <c r="I27" s="666"/>
      <c r="J27" s="642"/>
      <c r="K27" s="646"/>
      <c r="L27" s="666"/>
      <c r="M27" s="642"/>
      <c r="N27" s="675"/>
      <c r="O27" s="664"/>
      <c r="P27" s="670"/>
    </row>
    <row r="28" spans="1:16" s="234" customFormat="1" ht="15" customHeight="1" thickTop="1">
      <c r="A28" s="645"/>
      <c r="B28" s="661"/>
      <c r="C28" s="263"/>
      <c r="D28" s="641"/>
      <c r="E28" s="645"/>
      <c r="F28" s="263"/>
      <c r="G28" s="647"/>
      <c r="H28" s="643"/>
      <c r="I28" s="665"/>
      <c r="J28" s="647"/>
      <c r="K28" s="645"/>
      <c r="L28" s="665"/>
      <c r="M28" s="647"/>
      <c r="N28" s="674"/>
      <c r="O28" s="663"/>
      <c r="P28" s="669"/>
    </row>
    <row r="29" spans="1:16" s="234" customFormat="1" ht="15" customHeight="1" thickBot="1">
      <c r="A29" s="646"/>
      <c r="B29" s="640"/>
      <c r="C29" s="261"/>
      <c r="D29" s="642"/>
      <c r="E29" s="646"/>
      <c r="F29" s="261"/>
      <c r="G29" s="642"/>
      <c r="H29" s="644"/>
      <c r="I29" s="666"/>
      <c r="J29" s="642"/>
      <c r="K29" s="646"/>
      <c r="L29" s="666"/>
      <c r="M29" s="642"/>
      <c r="N29" s="675"/>
      <c r="O29" s="664"/>
      <c r="P29" s="670"/>
    </row>
    <row r="30" spans="1:16" s="234" customFormat="1" ht="15" customHeight="1" thickTop="1">
      <c r="A30" s="676"/>
      <c r="B30" s="661"/>
      <c r="C30" s="263"/>
      <c r="D30" s="641"/>
      <c r="E30" s="676"/>
      <c r="F30" s="263"/>
      <c r="G30" s="678"/>
      <c r="H30" s="680"/>
      <c r="I30" s="687"/>
      <c r="J30" s="647"/>
      <c r="K30" s="676"/>
      <c r="L30" s="687"/>
      <c r="M30" s="678"/>
      <c r="N30" s="689"/>
      <c r="O30" s="691"/>
      <c r="P30" s="671"/>
    </row>
    <row r="31" spans="1:16" ht="15" customHeight="1">
      <c r="A31" s="677"/>
      <c r="B31" s="640"/>
      <c r="C31" s="262"/>
      <c r="D31" s="642"/>
      <c r="E31" s="677"/>
      <c r="F31" s="261"/>
      <c r="G31" s="679"/>
      <c r="H31" s="681"/>
      <c r="I31" s="688"/>
      <c r="J31" s="642"/>
      <c r="K31" s="677"/>
      <c r="L31" s="688"/>
      <c r="M31" s="679"/>
      <c r="N31" s="690"/>
      <c r="O31" s="692"/>
      <c r="P31" s="672"/>
    </row>
    <row r="32" spans="1:16">
      <c r="A32" s="260"/>
      <c r="B32" s="259"/>
      <c r="C32" s="258"/>
      <c r="D32" s="258"/>
      <c r="E32" s="258"/>
      <c r="F32" s="258"/>
      <c r="G32" s="258"/>
      <c r="H32" s="258"/>
      <c r="I32" s="257"/>
      <c r="J32" s="257"/>
      <c r="K32" s="257"/>
      <c r="L32" s="257"/>
      <c r="M32" s="257"/>
      <c r="N32" s="257"/>
      <c r="O32" s="256"/>
      <c r="P32" s="255"/>
    </row>
    <row r="33" spans="1:16">
      <c r="A33" s="682" t="s">
        <v>348</v>
      </c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4"/>
      <c r="P33" s="423">
        <f>SUM(P8:P31)/4</f>
        <v>86.166666666666671</v>
      </c>
    </row>
    <row r="34" spans="1:16" ht="15.75" thickBot="1">
      <c r="A34" s="634"/>
      <c r="B34" s="685"/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6"/>
      <c r="P34" s="424" t="str">
        <f>IF(P33&lt;=50,"(Buruk)",IF(P33&lt;=60,"(Sedang)",IF(P33&lt;=75,"(Cukup)",IF(P33&lt;=90.99,"(Baik)","(Sangat Baik)"))))</f>
        <v>(Baik)</v>
      </c>
    </row>
    <row r="35" spans="1:16" ht="15.75" thickTop="1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3"/>
    </row>
    <row r="36" spans="1:16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0"/>
    </row>
    <row r="37" spans="1:16">
      <c r="A37" s="251"/>
      <c r="B37" s="252"/>
      <c r="C37" s="251"/>
      <c r="D37" s="251"/>
      <c r="E37" s="251"/>
      <c r="F37" s="251"/>
      <c r="G37" s="251"/>
      <c r="H37" s="251"/>
      <c r="I37" s="251"/>
      <c r="J37" s="251"/>
      <c r="K37" s="598" t="s">
        <v>358</v>
      </c>
      <c r="L37" s="598"/>
      <c r="M37" s="598"/>
      <c r="N37" s="598"/>
      <c r="O37" s="598"/>
      <c r="P37" s="598"/>
    </row>
    <row r="38" spans="1:16">
      <c r="A38" s="251"/>
      <c r="B38" s="252"/>
      <c r="C38" s="251"/>
      <c r="D38" s="251"/>
      <c r="E38" s="251"/>
      <c r="F38" s="251"/>
      <c r="G38" s="251"/>
      <c r="H38" s="251"/>
      <c r="I38" s="251"/>
      <c r="J38" s="251"/>
      <c r="K38" s="598" t="s">
        <v>329</v>
      </c>
      <c r="L38" s="598"/>
      <c r="M38" s="598"/>
      <c r="N38" s="598"/>
      <c r="O38" s="598"/>
      <c r="P38" s="598"/>
    </row>
    <row r="39" spans="1:16">
      <c r="A39" s="251"/>
      <c r="B39" s="252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0"/>
    </row>
    <row r="40" spans="1:16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0"/>
    </row>
    <row r="41" spans="1:16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673" t="s">
        <v>347</v>
      </c>
      <c r="L41" s="673"/>
      <c r="M41" s="673"/>
      <c r="N41" s="673"/>
      <c r="O41" s="673"/>
      <c r="P41" s="673"/>
    </row>
    <row r="42" spans="1:16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598"/>
      <c r="L42" s="598"/>
      <c r="M42" s="598"/>
      <c r="N42" s="598"/>
      <c r="O42" s="598"/>
      <c r="P42" s="598"/>
    </row>
    <row r="43" spans="1:16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0"/>
    </row>
  </sheetData>
  <mergeCells count="169">
    <mergeCell ref="B20:B21"/>
    <mergeCell ref="I30:I31"/>
    <mergeCell ref="J30:J31"/>
    <mergeCell ref="I22:I23"/>
    <mergeCell ref="J24:J25"/>
    <mergeCell ref="H22:H23"/>
    <mergeCell ref="A14:A15"/>
    <mergeCell ref="B14:B15"/>
    <mergeCell ref="D14:D15"/>
    <mergeCell ref="E14:E15"/>
    <mergeCell ref="G14:G15"/>
    <mergeCell ref="H14:H15"/>
    <mergeCell ref="B28:B29"/>
    <mergeCell ref="D28:D29"/>
    <mergeCell ref="A24:A25"/>
    <mergeCell ref="H18:H19"/>
    <mergeCell ref="I18:I19"/>
    <mergeCell ref="J18:J19"/>
    <mergeCell ref="A20:A21"/>
    <mergeCell ref="D20:D21"/>
    <mergeCell ref="E28:E29"/>
    <mergeCell ref="G28:G29"/>
    <mergeCell ref="H28:H29"/>
    <mergeCell ref="A30:A31"/>
    <mergeCell ref="B30:B31"/>
    <mergeCell ref="D30:D31"/>
    <mergeCell ref="E30:E31"/>
    <mergeCell ref="G30:G31"/>
    <mergeCell ref="H30:H31"/>
    <mergeCell ref="A33:O34"/>
    <mergeCell ref="I26:I27"/>
    <mergeCell ref="J26:J27"/>
    <mergeCell ref="K26:K27"/>
    <mergeCell ref="A26:A27"/>
    <mergeCell ref="B26:B27"/>
    <mergeCell ref="D26:D27"/>
    <mergeCell ref="E26:E27"/>
    <mergeCell ref="G26:G27"/>
    <mergeCell ref="H26:H27"/>
    <mergeCell ref="K30:K31"/>
    <mergeCell ref="L30:L31"/>
    <mergeCell ref="M30:M31"/>
    <mergeCell ref="N28:N29"/>
    <mergeCell ref="N30:N31"/>
    <mergeCell ref="O30:O31"/>
    <mergeCell ref="O28:O29"/>
    <mergeCell ref="A28:A29"/>
    <mergeCell ref="A22:A23"/>
    <mergeCell ref="B22:B23"/>
    <mergeCell ref="D22:D23"/>
    <mergeCell ref="E22:E23"/>
    <mergeCell ref="G22:G23"/>
    <mergeCell ref="B24:B25"/>
    <mergeCell ref="D24:D25"/>
    <mergeCell ref="E24:E25"/>
    <mergeCell ref="G24:G25"/>
    <mergeCell ref="H24:H25"/>
    <mergeCell ref="I24:I25"/>
    <mergeCell ref="N26:N27"/>
    <mergeCell ref="O26:O27"/>
    <mergeCell ref="P26:P27"/>
    <mergeCell ref="L26:L27"/>
    <mergeCell ref="M26:M27"/>
    <mergeCell ref="P22:P23"/>
    <mergeCell ref="K37:P37"/>
    <mergeCell ref="J22:J23"/>
    <mergeCell ref="K22:K23"/>
    <mergeCell ref="M22:M23"/>
    <mergeCell ref="N22:N23"/>
    <mergeCell ref="O22:O23"/>
    <mergeCell ref="I28:I29"/>
    <mergeCell ref="J28:J29"/>
    <mergeCell ref="L28:L29"/>
    <mergeCell ref="M28:M29"/>
    <mergeCell ref="L22:L23"/>
    <mergeCell ref="K42:P42"/>
    <mergeCell ref="P28:P29"/>
    <mergeCell ref="P30:P31"/>
    <mergeCell ref="K38:P38"/>
    <mergeCell ref="K41:P41"/>
    <mergeCell ref="L24:L25"/>
    <mergeCell ref="M24:M25"/>
    <mergeCell ref="K28:K29"/>
    <mergeCell ref="P16:P17"/>
    <mergeCell ref="O18:O19"/>
    <mergeCell ref="K16:K17"/>
    <mergeCell ref="L16:L17"/>
    <mergeCell ref="M18:M19"/>
    <mergeCell ref="N18:N19"/>
    <mergeCell ref="P18:P19"/>
    <mergeCell ref="P24:P25"/>
    <mergeCell ref="N24:N25"/>
    <mergeCell ref="O24:O25"/>
    <mergeCell ref="K24:K25"/>
    <mergeCell ref="L18:L19"/>
    <mergeCell ref="M16:M17"/>
    <mergeCell ref="N16:N17"/>
    <mergeCell ref="O16:O17"/>
    <mergeCell ref="K18:K19"/>
    <mergeCell ref="O20:O21"/>
    <mergeCell ref="I16:I17"/>
    <mergeCell ref="J16:J17"/>
    <mergeCell ref="C7:D7"/>
    <mergeCell ref="F7:G7"/>
    <mergeCell ref="I7:J7"/>
    <mergeCell ref="E18:E19"/>
    <mergeCell ref="G18:G19"/>
    <mergeCell ref="H16:H17"/>
    <mergeCell ref="J12:J13"/>
    <mergeCell ref="L7:M7"/>
    <mergeCell ref="M10:M11"/>
    <mergeCell ref="A16:A17"/>
    <mergeCell ref="B16:B17"/>
    <mergeCell ref="D16:D17"/>
    <mergeCell ref="E16:E17"/>
    <mergeCell ref="G16:G17"/>
    <mergeCell ref="A18:A19"/>
    <mergeCell ref="B18:B19"/>
    <mergeCell ref="D18:D19"/>
    <mergeCell ref="I12:I13"/>
    <mergeCell ref="A12:A13"/>
    <mergeCell ref="B12:B13"/>
    <mergeCell ref="D12:D13"/>
    <mergeCell ref="A8:A9"/>
    <mergeCell ref="O14:O15"/>
    <mergeCell ref="P14:P15"/>
    <mergeCell ref="L14:L15"/>
    <mergeCell ref="K14:K15"/>
    <mergeCell ref="M14:M15"/>
    <mergeCell ref="N14:N15"/>
    <mergeCell ref="N10:N11"/>
    <mergeCell ref="O10:O11"/>
    <mergeCell ref="I14:I15"/>
    <mergeCell ref="J14:J15"/>
    <mergeCell ref="O12:O13"/>
    <mergeCell ref="P12:P13"/>
    <mergeCell ref="N12:N13"/>
    <mergeCell ref="K12:K13"/>
    <mergeCell ref="L12:L13"/>
    <mergeCell ref="E12:E13"/>
    <mergeCell ref="G12:G13"/>
    <mergeCell ref="A10:A11"/>
    <mergeCell ref="M12:M13"/>
    <mergeCell ref="L10:L11"/>
    <mergeCell ref="H10:H11"/>
    <mergeCell ref="I10:I11"/>
    <mergeCell ref="J10:J11"/>
    <mergeCell ref="B8:B9"/>
    <mergeCell ref="D8:D9"/>
    <mergeCell ref="H12:H13"/>
    <mergeCell ref="B10:B11"/>
    <mergeCell ref="D10:D11"/>
    <mergeCell ref="E10:E11"/>
    <mergeCell ref="G10:G11"/>
    <mergeCell ref="P10:P11"/>
    <mergeCell ref="K10:K11"/>
    <mergeCell ref="A1:P1"/>
    <mergeCell ref="A2:P2"/>
    <mergeCell ref="A3:O3"/>
    <mergeCell ref="A5:A6"/>
    <mergeCell ref="B5:B6"/>
    <mergeCell ref="C5:H5"/>
    <mergeCell ref="I5:N5"/>
    <mergeCell ref="O5:O6"/>
    <mergeCell ref="P5:P6"/>
    <mergeCell ref="C6:D6"/>
    <mergeCell ref="F6:G6"/>
    <mergeCell ref="I6:J6"/>
    <mergeCell ref="L6:M6"/>
  </mergeCells>
  <pageMargins left="0.7" right="0.7" top="0.5" bottom="0.5" header="0.3" footer="0.3"/>
  <pageSetup paperSize="5" scale="80" orientation="landscape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view="pageBreakPreview" topLeftCell="A22" zoomScale="85" zoomScaleSheetLayoutView="85" workbookViewId="0">
      <selection activeCell="S42" sqref="S42"/>
    </sheetView>
  </sheetViews>
  <sheetFormatPr defaultRowHeight="15"/>
  <cols>
    <col min="3" max="3" width="19.140625" bestFit="1" customWidth="1"/>
    <col min="7" max="7" width="21.140625" customWidth="1"/>
    <col min="8" max="8" width="4" customWidth="1"/>
    <col min="10" max="10" width="30.5703125" customWidth="1"/>
    <col min="14" max="14" width="23.5703125" customWidth="1"/>
  </cols>
  <sheetData>
    <row r="1" spans="1:14">
      <c r="A1" s="336"/>
      <c r="B1" s="335"/>
      <c r="C1" s="335"/>
      <c r="D1" s="335"/>
      <c r="E1" s="335"/>
      <c r="F1" s="335"/>
      <c r="G1" s="334"/>
      <c r="H1" s="251"/>
      <c r="I1" s="251"/>
      <c r="J1" s="251"/>
      <c r="K1" s="251"/>
      <c r="L1" s="251"/>
      <c r="M1" s="251"/>
      <c r="N1" s="251"/>
    </row>
    <row r="2" spans="1:14">
      <c r="A2" s="295" t="s">
        <v>399</v>
      </c>
      <c r="B2" s="251"/>
      <c r="C2" s="251"/>
      <c r="D2" s="251"/>
      <c r="E2" s="251"/>
      <c r="F2" s="251"/>
      <c r="G2" s="324"/>
      <c r="H2" s="251"/>
      <c r="I2" s="251"/>
      <c r="J2" s="251"/>
      <c r="K2" s="251"/>
      <c r="L2" s="251"/>
      <c r="M2" s="251"/>
      <c r="N2" s="251"/>
    </row>
    <row r="3" spans="1:14">
      <c r="A3" s="323"/>
      <c r="B3" s="251"/>
      <c r="C3" s="251"/>
      <c r="D3" s="251"/>
      <c r="E3" s="251"/>
      <c r="F3" s="251"/>
      <c r="G3" s="324"/>
      <c r="H3" s="251"/>
      <c r="I3" s="251"/>
      <c r="J3" s="251"/>
      <c r="K3" s="251"/>
      <c r="L3" s="251"/>
      <c r="M3" s="251"/>
      <c r="N3" s="251"/>
    </row>
    <row r="4" spans="1:14">
      <c r="A4" s="323"/>
      <c r="B4" s="251"/>
      <c r="C4" s="251"/>
      <c r="D4" s="251"/>
      <c r="E4" s="251"/>
      <c r="F4" s="251"/>
      <c r="G4" s="324"/>
      <c r="H4" s="251"/>
      <c r="I4" s="251"/>
      <c r="J4" s="251"/>
      <c r="K4" s="251"/>
      <c r="L4" s="251"/>
      <c r="M4" s="251"/>
      <c r="N4" s="251"/>
    </row>
    <row r="5" spans="1:14">
      <c r="A5" s="323"/>
      <c r="B5" s="251"/>
      <c r="C5" s="251"/>
      <c r="D5" s="251"/>
      <c r="E5" s="251"/>
      <c r="F5" s="251"/>
      <c r="G5" s="324"/>
      <c r="H5" s="251"/>
      <c r="I5" s="251"/>
      <c r="J5" s="251"/>
      <c r="K5" s="251"/>
      <c r="L5" s="251"/>
      <c r="M5" s="251"/>
      <c r="N5" s="251"/>
    </row>
    <row r="6" spans="1:14">
      <c r="A6" s="289"/>
      <c r="B6" s="251"/>
      <c r="C6" s="251"/>
      <c r="D6" s="251"/>
      <c r="E6" s="251"/>
      <c r="F6" s="251"/>
      <c r="G6" s="324"/>
      <c r="H6" s="251"/>
      <c r="I6" s="251"/>
      <c r="J6" s="251"/>
      <c r="K6" s="251"/>
      <c r="L6" s="251"/>
      <c r="M6" s="251"/>
      <c r="N6" s="251"/>
    </row>
    <row r="7" spans="1:14" ht="39.950000000000003" customHeight="1">
      <c r="A7" s="323"/>
      <c r="B7" s="251"/>
      <c r="C7" s="251"/>
      <c r="D7" s="251"/>
      <c r="E7" s="251"/>
      <c r="F7" s="251"/>
      <c r="G7" s="324"/>
      <c r="H7" s="251"/>
      <c r="I7" s="698" t="s">
        <v>398</v>
      </c>
      <c r="J7" s="698"/>
      <c r="K7" s="698"/>
      <c r="L7" s="698"/>
      <c r="M7" s="698"/>
      <c r="N7" s="698"/>
    </row>
    <row r="8" spans="1:14">
      <c r="A8" s="323"/>
      <c r="B8" s="251"/>
      <c r="C8" s="251"/>
      <c r="D8" s="251"/>
      <c r="E8" s="251"/>
      <c r="F8" s="251"/>
      <c r="G8" s="324"/>
      <c r="H8" s="251"/>
      <c r="I8" s="251"/>
      <c r="J8" s="251"/>
      <c r="K8" s="251"/>
      <c r="L8" s="251"/>
      <c r="M8" s="251"/>
      <c r="N8" s="251"/>
    </row>
    <row r="9" spans="1:14">
      <c r="A9" s="323"/>
      <c r="B9" s="251"/>
      <c r="C9" s="251"/>
      <c r="D9" s="251"/>
      <c r="E9" s="251"/>
      <c r="F9" s="251"/>
      <c r="G9" s="324"/>
      <c r="H9" s="251"/>
      <c r="I9" s="321" t="s">
        <v>381</v>
      </c>
      <c r="J9" s="321"/>
      <c r="L9" s="321" t="s">
        <v>397</v>
      </c>
      <c r="M9" s="321"/>
      <c r="N9" s="321"/>
    </row>
    <row r="10" spans="1:14">
      <c r="A10" s="323"/>
      <c r="B10" s="251"/>
      <c r="C10" s="251"/>
      <c r="D10" s="251"/>
      <c r="E10" s="251"/>
      <c r="F10" s="251"/>
      <c r="G10" s="324"/>
      <c r="H10" s="251"/>
      <c r="I10" s="333" t="s">
        <v>396</v>
      </c>
      <c r="J10" s="333"/>
      <c r="K10" s="321"/>
      <c r="L10" s="699" t="s">
        <v>452</v>
      </c>
      <c r="M10" s="699"/>
      <c r="N10" s="699"/>
    </row>
    <row r="11" spans="1:14">
      <c r="A11" s="320"/>
      <c r="B11" s="319"/>
      <c r="C11" s="319"/>
      <c r="D11" s="319"/>
      <c r="E11" s="319"/>
      <c r="F11" s="319"/>
      <c r="G11" s="332"/>
      <c r="H11" s="251"/>
      <c r="I11" s="328" t="s">
        <v>395</v>
      </c>
      <c r="J11" s="327" t="s">
        <v>391</v>
      </c>
      <c r="K11" s="331"/>
      <c r="L11" s="331"/>
      <c r="M11" s="331"/>
      <c r="N11" s="309"/>
    </row>
    <row r="12" spans="1:14" ht="17.100000000000001" customHeight="1">
      <c r="A12" s="323"/>
      <c r="B12" s="251"/>
      <c r="C12" s="251"/>
      <c r="D12" s="251"/>
      <c r="E12" s="251" t="s">
        <v>394</v>
      </c>
      <c r="F12" s="251"/>
      <c r="G12" s="324"/>
      <c r="H12" s="251"/>
      <c r="I12" s="322"/>
      <c r="J12" s="329" t="s">
        <v>387</v>
      </c>
      <c r="K12" s="700" t="str">
        <f>'DATA PNS ( tdk diprint )'!E14</f>
        <v>Aulia Rizki, M. SI</v>
      </c>
      <c r="L12" s="701"/>
      <c r="M12" s="701"/>
      <c r="N12" s="702"/>
    </row>
    <row r="13" spans="1:14" ht="17.100000000000001" customHeight="1">
      <c r="A13" s="323"/>
      <c r="B13" s="251"/>
      <c r="C13" s="251"/>
      <c r="D13" s="251"/>
      <c r="E13" s="598" t="s">
        <v>113</v>
      </c>
      <c r="F13" s="598"/>
      <c r="G13" s="703"/>
      <c r="H13" s="251"/>
      <c r="I13" s="322"/>
      <c r="J13" s="329" t="s">
        <v>385</v>
      </c>
      <c r="K13" s="700" t="str">
        <f>'DATA PNS ( tdk diprint )'!E15</f>
        <v>198804152002….......</v>
      </c>
      <c r="L13" s="701"/>
      <c r="M13" s="701"/>
      <c r="N13" s="702"/>
    </row>
    <row r="14" spans="1:14" ht="17.100000000000001" customHeight="1">
      <c r="A14" s="323"/>
      <c r="B14" s="251"/>
      <c r="C14" s="251"/>
      <c r="D14" s="251"/>
      <c r="F14" s="251"/>
      <c r="G14" s="324"/>
      <c r="H14" s="251"/>
      <c r="I14" s="322"/>
      <c r="J14" s="329" t="s">
        <v>384</v>
      </c>
      <c r="K14" s="700" t="str">
        <f>'DATA PNS ( tdk diprint )'!E16</f>
        <v>Penata Tk.I</v>
      </c>
      <c r="L14" s="701"/>
      <c r="M14" s="701"/>
      <c r="N14" s="702"/>
    </row>
    <row r="15" spans="1:14" ht="17.100000000000001" customHeight="1">
      <c r="A15" s="323"/>
      <c r="B15" s="251"/>
      <c r="C15" s="251"/>
      <c r="D15" s="251"/>
      <c r="G15" s="288"/>
      <c r="H15" s="251"/>
      <c r="I15" s="322"/>
      <c r="J15" s="329" t="s">
        <v>383</v>
      </c>
      <c r="K15" s="700" t="str">
        <f>'DATA PNS ( tdk diprint )'!E17</f>
        <v>Analis SDM Aparatur</v>
      </c>
      <c r="L15" s="701"/>
      <c r="M15" s="701"/>
      <c r="N15" s="702"/>
    </row>
    <row r="16" spans="1:14" ht="17.100000000000001" customHeight="1">
      <c r="A16" s="323"/>
      <c r="B16" s="251"/>
      <c r="C16" s="251"/>
      <c r="D16" s="251"/>
      <c r="E16" s="696" t="str">
        <f>K18</f>
        <v>Zhafirah, S.E</v>
      </c>
      <c r="F16" s="696"/>
      <c r="G16" s="697"/>
      <c r="H16" s="251"/>
      <c r="I16" s="318"/>
      <c r="J16" s="329" t="s">
        <v>382</v>
      </c>
      <c r="K16" s="700" t="str">
        <f>'DATA PNS ( tdk diprint )'!E18</f>
        <v xml:space="preserve">Badan Kegawaian Daerah </v>
      </c>
      <c r="L16" s="701"/>
      <c r="M16" s="701"/>
      <c r="N16" s="702"/>
    </row>
    <row r="17" spans="1:14" ht="17.100000000000001" customHeight="1">
      <c r="A17" s="323"/>
      <c r="B17" s="251"/>
      <c r="C17" s="251"/>
      <c r="D17" s="251"/>
      <c r="E17" s="707" t="str">
        <f>P13&amp;K19</f>
        <v>19851103…...</v>
      </c>
      <c r="F17" s="707"/>
      <c r="G17" s="708"/>
      <c r="H17" s="251"/>
      <c r="I17" s="328" t="s">
        <v>393</v>
      </c>
      <c r="J17" s="330" t="s">
        <v>113</v>
      </c>
      <c r="K17" s="326"/>
      <c r="L17" s="326"/>
      <c r="M17" s="326"/>
      <c r="N17" s="325"/>
    </row>
    <row r="18" spans="1:14" ht="17.100000000000001" customHeight="1">
      <c r="A18" s="323" t="s">
        <v>392</v>
      </c>
      <c r="B18" s="251"/>
      <c r="C18" s="251"/>
      <c r="D18" s="251"/>
      <c r="G18" s="288"/>
      <c r="H18" s="251"/>
      <c r="I18" s="322"/>
      <c r="J18" s="329" t="s">
        <v>387</v>
      </c>
      <c r="K18" s="704" t="str">
        <f>'DATA PNS ( tdk diprint )'!E20</f>
        <v>Zhafirah, S.E</v>
      </c>
      <c r="L18" s="705"/>
      <c r="M18" s="705"/>
      <c r="N18" s="706"/>
    </row>
    <row r="19" spans="1:14" ht="17.100000000000001" customHeight="1">
      <c r="A19" s="709" t="s">
        <v>345</v>
      </c>
      <c r="B19" s="598"/>
      <c r="C19" s="598"/>
      <c r="D19" s="251"/>
      <c r="G19" s="288"/>
      <c r="H19" s="251"/>
      <c r="I19" s="322"/>
      <c r="J19" s="329" t="s">
        <v>385</v>
      </c>
      <c r="K19" s="704" t="str">
        <f>'DATA PNS ( tdk diprint )'!E21</f>
        <v>19851103…...</v>
      </c>
      <c r="L19" s="705"/>
      <c r="M19" s="705"/>
      <c r="N19" s="706"/>
    </row>
    <row r="20" spans="1:14" ht="17.100000000000001" customHeight="1">
      <c r="A20" s="709" t="s">
        <v>391</v>
      </c>
      <c r="B20" s="598"/>
      <c r="C20" s="598"/>
      <c r="D20" s="251"/>
      <c r="G20" s="288"/>
      <c r="H20" s="251"/>
      <c r="I20" s="322"/>
      <c r="J20" s="329" t="s">
        <v>384</v>
      </c>
      <c r="K20" s="704" t="str">
        <f>'DATA PNS ( tdk diprint )'!E22</f>
        <v>Pembina / IV.a</v>
      </c>
      <c r="L20" s="705"/>
      <c r="M20" s="705"/>
      <c r="N20" s="706"/>
    </row>
    <row r="21" spans="1:14" ht="17.100000000000001" customHeight="1">
      <c r="A21" s="289"/>
      <c r="D21" s="251"/>
      <c r="E21" s="251"/>
      <c r="F21" s="251"/>
      <c r="G21" s="324"/>
      <c r="H21" s="251"/>
      <c r="I21" s="322"/>
      <c r="J21" s="329" t="s">
        <v>383</v>
      </c>
      <c r="K21" s="704" t="str">
        <f>'DATA PNS ( tdk diprint )'!E23</f>
        <v>Kepala Bidang …............</v>
      </c>
      <c r="L21" s="705"/>
      <c r="M21" s="705"/>
      <c r="N21" s="706"/>
    </row>
    <row r="22" spans="1:14" ht="17.100000000000001" customHeight="1">
      <c r="A22" s="289"/>
      <c r="D22" s="251"/>
      <c r="E22" s="251"/>
      <c r="F22" s="251"/>
      <c r="G22" s="324"/>
      <c r="H22" s="251"/>
      <c r="I22" s="318"/>
      <c r="J22" s="329" t="s">
        <v>382</v>
      </c>
      <c r="K22" s="704" t="str">
        <f>'DATA PNS ( tdk diprint )'!E24</f>
        <v xml:space="preserve">Badan Kegawaian Daerah </v>
      </c>
      <c r="L22" s="705"/>
      <c r="M22" s="705"/>
      <c r="N22" s="706"/>
    </row>
    <row r="23" spans="1:14" ht="17.100000000000001" customHeight="1">
      <c r="A23" s="715" t="str">
        <f>K12</f>
        <v>Aulia Rizki, M. SI</v>
      </c>
      <c r="B23" s="696"/>
      <c r="C23" s="696"/>
      <c r="D23" s="251"/>
      <c r="E23" s="251" t="s">
        <v>388</v>
      </c>
      <c r="H23" s="251"/>
      <c r="I23" s="328" t="s">
        <v>390</v>
      </c>
      <c r="J23" s="327" t="s">
        <v>389</v>
      </c>
      <c r="K23" s="326"/>
      <c r="L23" s="326"/>
      <c r="M23" s="326"/>
      <c r="N23" s="325"/>
    </row>
    <row r="24" spans="1:14" ht="17.100000000000001" customHeight="1">
      <c r="A24" s="716" t="str">
        <f>K13</f>
        <v>198804152002….......</v>
      </c>
      <c r="B24" s="707"/>
      <c r="C24" s="707"/>
      <c r="D24" s="251"/>
      <c r="E24" s="598" t="s">
        <v>386</v>
      </c>
      <c r="F24" s="598"/>
      <c r="G24" s="703"/>
      <c r="H24" s="251"/>
      <c r="I24" s="322"/>
      <c r="J24" s="321" t="s">
        <v>387</v>
      </c>
      <c r="K24" s="693" t="str">
        <f>'DATA PNS ( tdk diprint )'!E26</f>
        <v>Muhammad, M. Pd</v>
      </c>
      <c r="L24" s="694"/>
      <c r="M24" s="694"/>
      <c r="N24" s="695"/>
    </row>
    <row r="25" spans="1:14" ht="17.100000000000001" customHeight="1">
      <c r="A25" s="289"/>
      <c r="D25" s="251"/>
      <c r="E25" s="598"/>
      <c r="F25" s="598"/>
      <c r="G25" s="703"/>
      <c r="H25" s="251"/>
      <c r="I25" s="322"/>
      <c r="J25" s="321" t="s">
        <v>385</v>
      </c>
      <c r="K25" s="693" t="str">
        <f>'DATA PNS ( tdk diprint )'!E27</f>
        <v>19790415…..............</v>
      </c>
      <c r="L25" s="694"/>
      <c r="M25" s="694"/>
      <c r="N25" s="695"/>
    </row>
    <row r="26" spans="1:14" ht="17.100000000000001" customHeight="1">
      <c r="A26" s="323"/>
      <c r="B26" s="251"/>
      <c r="C26" s="251"/>
      <c r="D26" s="251"/>
      <c r="E26" s="251"/>
      <c r="F26" s="251"/>
      <c r="G26" s="324"/>
      <c r="H26" s="251"/>
      <c r="I26" s="322"/>
      <c r="J26" s="321" t="s">
        <v>384</v>
      </c>
      <c r="K26" s="693" t="str">
        <f>'DATA PNS ( tdk diprint )'!E28</f>
        <v>Pembina / IV.a</v>
      </c>
      <c r="L26" s="694"/>
      <c r="M26" s="694"/>
      <c r="N26" s="695"/>
    </row>
    <row r="27" spans="1:14" ht="17.100000000000001" customHeight="1">
      <c r="A27" s="323"/>
      <c r="B27" s="251"/>
      <c r="C27" s="251"/>
      <c r="D27" s="251"/>
      <c r="E27" s="696" t="str">
        <f>K24</f>
        <v>Muhammad, M. Pd</v>
      </c>
      <c r="F27" s="696"/>
      <c r="G27" s="697"/>
      <c r="H27" s="251"/>
      <c r="I27" s="322"/>
      <c r="J27" s="321" t="s">
        <v>383</v>
      </c>
      <c r="K27" s="693" t="str">
        <f>'DATA PNS ( tdk diprint )'!E29</f>
        <v xml:space="preserve">Kepala Badan </v>
      </c>
      <c r="L27" s="694"/>
      <c r="M27" s="694"/>
      <c r="N27" s="695"/>
    </row>
    <row r="28" spans="1:14" ht="17.100000000000001" customHeight="1">
      <c r="A28" s="320"/>
      <c r="B28" s="319"/>
      <c r="C28" s="319"/>
      <c r="D28" s="319"/>
      <c r="E28" s="713" t="str">
        <f>K25</f>
        <v>19790415…..............</v>
      </c>
      <c r="F28" s="713"/>
      <c r="G28" s="714"/>
      <c r="H28" s="251"/>
      <c r="I28" s="318"/>
      <c r="J28" s="317" t="s">
        <v>382</v>
      </c>
      <c r="K28" s="693" t="str">
        <f>'DATA PNS ( tdk diprint )'!E30</f>
        <v xml:space="preserve">Badan Kegawaian Daerah </v>
      </c>
      <c r="L28" s="694"/>
      <c r="M28" s="694"/>
      <c r="N28" s="695"/>
    </row>
    <row r="29" spans="1:14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</row>
    <row r="30" spans="1:14">
      <c r="A30" s="603" t="s">
        <v>359</v>
      </c>
      <c r="B30" s="603"/>
      <c r="C30" s="603"/>
      <c r="D30" s="603"/>
      <c r="E30" s="603"/>
      <c r="F30" s="603"/>
      <c r="G30" s="603"/>
      <c r="H30" s="251"/>
      <c r="I30" s="603" t="s">
        <v>359</v>
      </c>
      <c r="J30" s="603"/>
      <c r="K30" s="603"/>
      <c r="L30" s="603"/>
      <c r="M30" s="603"/>
      <c r="N30" s="603"/>
    </row>
    <row r="31" spans="1:14">
      <c r="D31" s="251"/>
      <c r="I31" s="316"/>
      <c r="J31" s="316"/>
      <c r="K31" s="316"/>
      <c r="L31" s="316"/>
      <c r="M31" s="316"/>
      <c r="N31" s="316"/>
    </row>
    <row r="32" spans="1:14">
      <c r="D32" s="251"/>
    </row>
    <row r="33" spans="1:14">
      <c r="I33" s="316"/>
      <c r="J33" s="316"/>
      <c r="K33" s="316"/>
      <c r="L33" s="316"/>
      <c r="M33" s="316"/>
      <c r="N33" s="316"/>
    </row>
    <row r="34" spans="1:14">
      <c r="A34" s="315" t="s">
        <v>380</v>
      </c>
      <c r="B34" s="314" t="s">
        <v>117</v>
      </c>
      <c r="C34" s="311"/>
      <c r="D34" s="311"/>
      <c r="E34" s="310"/>
      <c r="F34" s="710" t="s">
        <v>370</v>
      </c>
      <c r="G34" s="711"/>
      <c r="I34" s="313" t="s">
        <v>379</v>
      </c>
      <c r="J34" s="312" t="s">
        <v>378</v>
      </c>
      <c r="K34" s="311"/>
      <c r="L34" s="311"/>
      <c r="M34" s="311"/>
      <c r="N34" s="310"/>
    </row>
    <row r="35" spans="1:14" ht="18.600000000000001" customHeight="1">
      <c r="A35" s="289"/>
      <c r="B35" s="373" t="s">
        <v>377</v>
      </c>
      <c r="C35" s="374"/>
      <c r="D35" s="416">
        <f>'PENGUKURAN JAN - Juni'!P33</f>
        <v>86.166666666666671</v>
      </c>
      <c r="E35" s="375">
        <v>0.6</v>
      </c>
      <c r="F35" s="712">
        <f>D35*60/100</f>
        <v>51.7</v>
      </c>
      <c r="G35" s="712"/>
      <c r="I35" s="289"/>
      <c r="J35" s="294" t="s">
        <v>376</v>
      </c>
      <c r="N35" s="288"/>
    </row>
    <row r="36" spans="1:14" ht="18.600000000000001" customHeight="1">
      <c r="A36" s="289"/>
      <c r="B36" s="725" t="s">
        <v>375</v>
      </c>
      <c r="C36" s="309" t="s">
        <v>310</v>
      </c>
      <c r="D36" s="417">
        <v>85</v>
      </c>
      <c r="E36" s="421" t="str">
        <f>IF(D36&lt;=50,"(Buruk)",IF(D36&lt;=60,"(Sedang)",IF(D36&lt;=75,"(Cukup)",IF(D36&lt;=90,"(Baik)","(Sangat Baik)"))))</f>
        <v>(Baik)</v>
      </c>
      <c r="F36" s="717"/>
      <c r="G36" s="718"/>
      <c r="I36" s="289"/>
      <c r="N36" s="288"/>
    </row>
    <row r="37" spans="1:14" ht="18.600000000000001" customHeight="1">
      <c r="A37" s="289"/>
      <c r="B37" s="726"/>
      <c r="C37" s="309" t="s">
        <v>374</v>
      </c>
      <c r="D37" s="417">
        <v>82</v>
      </c>
      <c r="E37" s="421" t="str">
        <f>IF(D37&lt;=50,"(Buruk)",IF(D37&lt;=60,"(Sedang)",IF(D37&lt;=75,"(Cukup)",IF(D37&lt;=90,"(Baik)","(Sangat Baik)"))))</f>
        <v>(Baik)</v>
      </c>
      <c r="F37" s="717"/>
      <c r="G37" s="718"/>
      <c r="I37" s="289"/>
      <c r="N37" s="288"/>
    </row>
    <row r="38" spans="1:14" ht="18.600000000000001" customHeight="1">
      <c r="A38" s="289"/>
      <c r="B38" s="726"/>
      <c r="C38" s="309" t="s">
        <v>312</v>
      </c>
      <c r="D38" s="417">
        <v>80</v>
      </c>
      <c r="E38" s="421" t="str">
        <f>IF(D38&lt;=50,"(Buruk)",IF(D38&lt;=60,"(Sedang)",IF(D38&lt;=75,"(Cukup)",IF(D38&lt;=90,"(Baik)","(Sangat Baik)"))))</f>
        <v>(Baik)</v>
      </c>
      <c r="F38" s="717"/>
      <c r="G38" s="718"/>
      <c r="I38" s="289"/>
      <c r="N38" s="288"/>
    </row>
    <row r="39" spans="1:14" ht="18.600000000000001" customHeight="1">
      <c r="A39" s="289"/>
      <c r="B39" s="726"/>
      <c r="C39" s="309" t="s">
        <v>373</v>
      </c>
      <c r="D39" s="417">
        <v>81</v>
      </c>
      <c r="E39" s="421" t="str">
        <f>IF(D39&lt;=50,"(Buruk)",IF(D39&lt;=60,"(Sedang)",IF(D39&lt;=75,"(Cukup)",IF(D39&lt;=90,"(Baik)","(Sangat Baik)"))))</f>
        <v>(Baik)</v>
      </c>
      <c r="F39" s="717"/>
      <c r="G39" s="718"/>
      <c r="I39" s="289"/>
      <c r="N39" s="288"/>
    </row>
    <row r="40" spans="1:14" ht="18.600000000000001" customHeight="1">
      <c r="A40" s="289"/>
      <c r="B40" s="726"/>
      <c r="C40" s="309" t="s">
        <v>372</v>
      </c>
      <c r="D40" s="417">
        <v>80</v>
      </c>
      <c r="E40" s="421" t="str">
        <f>IF(D40&lt;=50,"(Buruk)",IF(D40&lt;=60,"(Sedang)",IF(D40&lt;=75,"(Cukup)",IF(D40&lt;=90,"(Baik)","(Sangat Baik)"))))</f>
        <v>(Baik)</v>
      </c>
      <c r="F40" s="717"/>
      <c r="G40" s="718"/>
      <c r="I40" s="289"/>
      <c r="N40" s="288"/>
    </row>
    <row r="41" spans="1:14" ht="18.600000000000001" customHeight="1">
      <c r="A41" s="289"/>
      <c r="B41" s="726"/>
      <c r="C41" s="309" t="s">
        <v>371</v>
      </c>
      <c r="D41" s="418"/>
      <c r="E41" s="421"/>
      <c r="F41" s="717"/>
      <c r="G41" s="718"/>
      <c r="I41" s="289"/>
      <c r="N41" s="288"/>
    </row>
    <row r="42" spans="1:14" ht="18.600000000000001" customHeight="1">
      <c r="A42" s="289"/>
      <c r="B42" s="726"/>
      <c r="C42" s="309" t="s">
        <v>370</v>
      </c>
      <c r="D42" s="417">
        <f>IF(D41 = "",SUM(D36:D40),SUM(D36:D41))</f>
        <v>408</v>
      </c>
      <c r="E42" s="421"/>
      <c r="F42" s="717"/>
      <c r="G42" s="718"/>
      <c r="I42" s="289"/>
      <c r="N42" s="288"/>
    </row>
    <row r="43" spans="1:14" ht="18.600000000000001" customHeight="1">
      <c r="A43" s="289"/>
      <c r="B43" s="726"/>
      <c r="C43" s="376" t="s">
        <v>369</v>
      </c>
      <c r="D43" s="419">
        <f>IF(D41 = "",D42/5,D42/5)</f>
        <v>81.599999999999994</v>
      </c>
      <c r="E43" s="422" t="str">
        <f>IF(D43&lt;=50,"(Buruk)",IF(D43&lt;=60,"(Sedang)",IF(D43&lt;=75,"(Cukup)",IF(D43&lt;=90,"(Baik)","(Sangat Baik)"))))</f>
        <v>(Baik)</v>
      </c>
      <c r="F43" s="719"/>
      <c r="G43" s="720"/>
      <c r="I43" s="289"/>
      <c r="L43" s="291" t="s">
        <v>360</v>
      </c>
      <c r="N43" s="288"/>
    </row>
    <row r="44" spans="1:14" ht="18.600000000000001" customHeight="1">
      <c r="A44" s="308"/>
      <c r="B44" s="308"/>
      <c r="C44" s="327" t="s">
        <v>368</v>
      </c>
      <c r="D44" s="420">
        <f>D43</f>
        <v>81.599999999999994</v>
      </c>
      <c r="E44" s="377" t="s">
        <v>367</v>
      </c>
      <c r="F44" s="712">
        <f>D43*0.4</f>
        <v>32.64</v>
      </c>
      <c r="G44" s="712"/>
      <c r="I44" s="289"/>
      <c r="L44" s="307"/>
      <c r="N44" s="288"/>
    </row>
    <row r="45" spans="1:14">
      <c r="A45" s="289"/>
      <c r="D45" s="306"/>
      <c r="E45" s="305"/>
      <c r="F45" s="306"/>
      <c r="G45" s="288"/>
      <c r="I45" s="289"/>
      <c r="N45" s="288"/>
    </row>
    <row r="46" spans="1:14">
      <c r="A46" s="295" t="s">
        <v>120</v>
      </c>
      <c r="D46" s="306"/>
      <c r="E46" s="305"/>
      <c r="F46" s="721">
        <f>F35+F44</f>
        <v>84.34</v>
      </c>
      <c r="G46" s="722"/>
      <c r="I46" s="303"/>
      <c r="J46" s="302"/>
      <c r="K46" s="302"/>
      <c r="L46" s="302"/>
      <c r="M46" s="302"/>
      <c r="N46" s="304"/>
    </row>
    <row r="47" spans="1:14">
      <c r="A47" s="303"/>
      <c r="B47" s="302"/>
      <c r="C47" s="302"/>
      <c r="D47" s="301"/>
      <c r="E47" s="300"/>
      <c r="F47" s="723" t="str">
        <f>IF(F46&lt;=50,"(Buruk)",IF(F46&lt;=60,"(Sedang)",IF(F46&lt;=75,"(Cukup)",IF(F46&lt;=90,"(Baik)","(Sangat Baik)"))))</f>
        <v>(Baik)</v>
      </c>
      <c r="G47" s="724"/>
      <c r="I47" s="299" t="s">
        <v>366</v>
      </c>
      <c r="J47" s="294" t="s">
        <v>365</v>
      </c>
      <c r="N47" s="288"/>
    </row>
    <row r="48" spans="1:14">
      <c r="A48" s="298" t="s">
        <v>364</v>
      </c>
      <c r="B48" s="297" t="s">
        <v>363</v>
      </c>
      <c r="C48" s="287"/>
      <c r="D48" s="287"/>
      <c r="E48" s="287"/>
      <c r="F48" s="287"/>
      <c r="G48" s="296"/>
      <c r="I48" s="295"/>
      <c r="J48" s="294" t="s">
        <v>362</v>
      </c>
      <c r="N48" s="288"/>
    </row>
    <row r="49" spans="1:14">
      <c r="A49" s="289"/>
      <c r="B49" s="293" t="s">
        <v>361</v>
      </c>
      <c r="G49" s="288"/>
      <c r="I49" s="289"/>
      <c r="N49" s="288"/>
    </row>
    <row r="50" spans="1:14">
      <c r="A50" s="289"/>
      <c r="G50" s="288"/>
      <c r="I50" s="289"/>
      <c r="N50" s="288"/>
    </row>
    <row r="51" spans="1:14">
      <c r="A51" s="289"/>
      <c r="G51" s="288"/>
      <c r="I51" s="289"/>
      <c r="N51" s="288"/>
    </row>
    <row r="52" spans="1:14">
      <c r="A52" s="289"/>
      <c r="G52" s="292">
        <f>F46</f>
        <v>84.34</v>
      </c>
      <c r="I52" s="289"/>
      <c r="N52" s="288"/>
    </row>
    <row r="53" spans="1:14">
      <c r="A53" s="289"/>
      <c r="G53" s="288"/>
      <c r="I53" s="289"/>
      <c r="N53" s="288"/>
    </row>
    <row r="54" spans="1:14">
      <c r="A54" s="289"/>
      <c r="G54" s="288"/>
      <c r="I54" s="289"/>
      <c r="N54" s="288"/>
    </row>
    <row r="55" spans="1:14">
      <c r="A55" s="289"/>
      <c r="G55" s="288"/>
      <c r="I55" s="289"/>
      <c r="N55" s="288"/>
    </row>
    <row r="56" spans="1:14">
      <c r="A56" s="289"/>
      <c r="G56" s="288"/>
      <c r="I56" s="289"/>
      <c r="N56" s="288"/>
    </row>
    <row r="57" spans="1:14">
      <c r="A57" s="289"/>
      <c r="E57" s="291" t="s">
        <v>360</v>
      </c>
      <c r="G57" s="288"/>
      <c r="I57" s="289"/>
      <c r="L57" s="291" t="s">
        <v>360</v>
      </c>
      <c r="N57" s="288"/>
    </row>
    <row r="58" spans="1:14">
      <c r="A58" s="289"/>
      <c r="G58" s="288"/>
      <c r="H58" s="290"/>
      <c r="I58" s="289"/>
      <c r="N58" s="288"/>
    </row>
    <row r="59" spans="1:14">
      <c r="A59" s="287"/>
      <c r="B59" s="287"/>
      <c r="C59" s="287"/>
      <c r="D59" s="287"/>
      <c r="E59" s="287"/>
      <c r="F59" s="287"/>
      <c r="G59" s="287"/>
      <c r="I59" s="287"/>
      <c r="J59" s="287"/>
      <c r="K59" s="287"/>
      <c r="L59" s="287"/>
      <c r="M59" s="287"/>
      <c r="N59" s="287"/>
    </row>
    <row r="60" spans="1:14">
      <c r="A60" s="603" t="s">
        <v>359</v>
      </c>
      <c r="B60" s="603"/>
      <c r="C60" s="603"/>
      <c r="D60" s="603"/>
      <c r="E60" s="603"/>
      <c r="F60" s="603"/>
      <c r="G60" s="603"/>
      <c r="I60" s="603" t="s">
        <v>359</v>
      </c>
      <c r="J60" s="603"/>
      <c r="K60" s="603"/>
      <c r="L60" s="603"/>
      <c r="M60" s="603"/>
      <c r="N60" s="603"/>
    </row>
  </sheetData>
  <mergeCells count="46">
    <mergeCell ref="A60:G60"/>
    <mergeCell ref="I60:N60"/>
    <mergeCell ref="F41:G41"/>
    <mergeCell ref="F42:G42"/>
    <mergeCell ref="F43:G43"/>
    <mergeCell ref="F44:G44"/>
    <mergeCell ref="F46:G46"/>
    <mergeCell ref="F47:G47"/>
    <mergeCell ref="B36:B43"/>
    <mergeCell ref="F36:G36"/>
    <mergeCell ref="F37:G37"/>
    <mergeCell ref="F38:G38"/>
    <mergeCell ref="F39:G39"/>
    <mergeCell ref="F40:G40"/>
    <mergeCell ref="A19:C19"/>
    <mergeCell ref="A30:G30"/>
    <mergeCell ref="I30:N30"/>
    <mergeCell ref="F34:G34"/>
    <mergeCell ref="F35:G35"/>
    <mergeCell ref="E28:G28"/>
    <mergeCell ref="K28:N28"/>
    <mergeCell ref="A20:C20"/>
    <mergeCell ref="K20:N20"/>
    <mergeCell ref="K21:N21"/>
    <mergeCell ref="A23:C23"/>
    <mergeCell ref="A24:C24"/>
    <mergeCell ref="K24:N24"/>
    <mergeCell ref="E25:G25"/>
    <mergeCell ref="K25:N25"/>
    <mergeCell ref="E24:G24"/>
    <mergeCell ref="K26:N26"/>
    <mergeCell ref="E27:G27"/>
    <mergeCell ref="K27:N27"/>
    <mergeCell ref="I7:N7"/>
    <mergeCell ref="L10:N10"/>
    <mergeCell ref="K12:N12"/>
    <mergeCell ref="E13:G13"/>
    <mergeCell ref="K13:N13"/>
    <mergeCell ref="K19:N19"/>
    <mergeCell ref="K22:N22"/>
    <mergeCell ref="K14:N14"/>
    <mergeCell ref="K15:N15"/>
    <mergeCell ref="E16:G16"/>
    <mergeCell ref="K16:N16"/>
    <mergeCell ref="E17:G17"/>
    <mergeCell ref="K18:N18"/>
  </mergeCells>
  <pageMargins left="0.7" right="0.7" top="1" bottom="0.75" header="0.3" footer="0.3"/>
  <pageSetup paperSize="5" scale="90" orientation="landscape" horizontalDpi="0" verticalDpi="0" r:id="rId1"/>
  <rowBreaks count="1" manualBreakCount="1">
    <brk id="31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topLeftCell="A4" zoomScale="40" zoomScaleNormal="40" workbookViewId="0">
      <selection activeCell="A13" sqref="A13"/>
    </sheetView>
  </sheetViews>
  <sheetFormatPr defaultColWidth="14.42578125" defaultRowHeight="15.75"/>
  <cols>
    <col min="1" max="1" width="54.5703125" style="111" customWidth="1"/>
    <col min="2" max="2" width="36.85546875" style="111" customWidth="1"/>
    <col min="3" max="3" width="8.28515625" style="111" hidden="1" customWidth="1"/>
    <col min="4" max="5" width="9" style="111" hidden="1" customWidth="1"/>
    <col min="6" max="6" width="7.42578125" style="111" hidden="1" customWidth="1"/>
    <col min="7" max="7" width="60.140625" style="111" customWidth="1"/>
    <col min="8" max="8" width="73.7109375" style="111" customWidth="1"/>
    <col min="9" max="9" width="65.28515625" style="111" customWidth="1"/>
    <col min="10" max="10" width="62.42578125" style="111" customWidth="1"/>
    <col min="11" max="11" width="61.85546875" style="111" customWidth="1"/>
    <col min="12" max="12" width="52.42578125" style="111" customWidth="1"/>
    <col min="13" max="18" width="38.85546875" style="111" hidden="1" customWidth="1"/>
    <col min="19" max="21" width="52.42578125" style="111" customWidth="1"/>
    <col min="22" max="22" width="35.42578125" style="111" customWidth="1"/>
    <col min="23" max="23" width="38.5703125" style="111" customWidth="1"/>
    <col min="24" max="16384" width="14.42578125" style="111"/>
  </cols>
  <sheetData>
    <row r="1" spans="1:21">
      <c r="A1" s="110"/>
      <c r="B1" s="110"/>
    </row>
    <row r="2" spans="1:21" ht="24">
      <c r="A2" s="729" t="s">
        <v>243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1"/>
    </row>
    <row r="3" spans="1:21" ht="186">
      <c r="A3" s="112" t="s">
        <v>95</v>
      </c>
      <c r="B3" s="112" t="s">
        <v>97</v>
      </c>
      <c r="C3" s="113" t="s">
        <v>244</v>
      </c>
      <c r="D3" s="114"/>
      <c r="E3" s="114"/>
      <c r="F3" s="115"/>
      <c r="G3" s="732" t="s">
        <v>245</v>
      </c>
      <c r="H3" s="732"/>
      <c r="I3" s="733" t="s">
        <v>246</v>
      </c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5"/>
    </row>
    <row r="4" spans="1:21" ht="23.25">
      <c r="A4" s="116"/>
      <c r="B4" s="116"/>
      <c r="C4" s="117" t="str">
        <f>'[2]1.MPH BIDANG PENGADAAN'!C12</f>
        <v>x</v>
      </c>
      <c r="D4" s="118"/>
      <c r="E4" s="118"/>
      <c r="F4" s="119"/>
      <c r="G4" s="732"/>
      <c r="H4" s="732"/>
      <c r="I4" s="736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8"/>
    </row>
    <row r="5" spans="1:21" ht="23.25">
      <c r="A5" s="739" t="s">
        <v>247</v>
      </c>
      <c r="B5" s="739"/>
      <c r="C5" s="740" t="str">
        <f>'[2]Form SKP JPT'!D13</f>
        <v xml:space="preserve">Indeks Profesionalisme ASN (Dimensi Kualifikasi, Dimensi Kinerja, Dimensi Kompetensi dan Dimensi Disiplin Aparatur) </v>
      </c>
      <c r="D5" s="740"/>
      <c r="E5" s="740"/>
      <c r="F5" s="740"/>
      <c r="G5" s="120">
        <f>'[2]Form SKP JPT'!D14</f>
        <v>0</v>
      </c>
      <c r="H5" s="120"/>
      <c r="I5" s="120"/>
      <c r="J5" s="120"/>
      <c r="K5" s="120"/>
      <c r="L5" s="120"/>
      <c r="M5" s="741" t="s">
        <v>248</v>
      </c>
      <c r="N5" s="741"/>
      <c r="O5" s="741" t="s">
        <v>249</v>
      </c>
      <c r="P5" s="741"/>
      <c r="Q5" s="741" t="s">
        <v>249</v>
      </c>
      <c r="R5" s="741"/>
      <c r="S5" s="120"/>
      <c r="T5" s="121"/>
      <c r="U5" s="121"/>
    </row>
    <row r="6" spans="1:21" ht="46.5">
      <c r="A6" s="122"/>
      <c r="B6" s="123" t="s">
        <v>250</v>
      </c>
      <c r="C6" s="124"/>
      <c r="D6" s="124"/>
      <c r="E6" s="124"/>
      <c r="F6" s="124"/>
      <c r="G6" s="125" t="s">
        <v>251</v>
      </c>
      <c r="H6" s="126" t="s">
        <v>252</v>
      </c>
      <c r="I6" s="125" t="s">
        <v>253</v>
      </c>
      <c r="J6" s="125" t="s">
        <v>254</v>
      </c>
      <c r="K6" s="126" t="s">
        <v>255</v>
      </c>
      <c r="L6" s="126"/>
      <c r="M6" s="127"/>
      <c r="N6" s="127"/>
      <c r="O6" s="127"/>
      <c r="P6" s="127"/>
      <c r="Q6" s="127"/>
      <c r="R6" s="127"/>
      <c r="S6" s="125"/>
      <c r="T6" s="125"/>
      <c r="U6" s="125"/>
    </row>
    <row r="7" spans="1:21" ht="23.25">
      <c r="A7" s="122"/>
      <c r="B7" s="122"/>
      <c r="C7" s="742" t="s">
        <v>256</v>
      </c>
      <c r="D7" s="742"/>
      <c r="E7" s="742"/>
      <c r="F7" s="742"/>
      <c r="G7" s="128" t="s">
        <v>256</v>
      </c>
      <c r="H7" s="128" t="s">
        <v>256</v>
      </c>
      <c r="I7" s="128" t="s">
        <v>256</v>
      </c>
      <c r="J7" s="128" t="s">
        <v>256</v>
      </c>
      <c r="K7" s="128" t="s">
        <v>256</v>
      </c>
      <c r="L7" s="128" t="s">
        <v>256</v>
      </c>
      <c r="M7" s="129"/>
      <c r="N7" s="129"/>
      <c r="O7" s="129"/>
      <c r="P7" s="129"/>
      <c r="Q7" s="129"/>
      <c r="R7" s="129"/>
      <c r="S7" s="128" t="s">
        <v>256</v>
      </c>
      <c r="T7" s="128" t="s">
        <v>256</v>
      </c>
      <c r="U7" s="128" t="s">
        <v>256</v>
      </c>
    </row>
    <row r="8" spans="1:21" ht="116.25">
      <c r="A8" s="130" t="s">
        <v>449</v>
      </c>
      <c r="B8" s="130" t="s">
        <v>257</v>
      </c>
      <c r="C8" s="131"/>
      <c r="D8" s="131"/>
      <c r="E8" s="131"/>
      <c r="F8" s="131"/>
      <c r="G8" s="130" t="s">
        <v>258</v>
      </c>
      <c r="H8" s="130"/>
      <c r="I8" s="130" t="s">
        <v>259</v>
      </c>
      <c r="J8" s="130" t="s">
        <v>260</v>
      </c>
      <c r="K8" s="130"/>
      <c r="L8" s="130"/>
      <c r="M8" s="132" t="s">
        <v>261</v>
      </c>
      <c r="N8" s="132" t="s">
        <v>261</v>
      </c>
      <c r="O8" s="132" t="s">
        <v>261</v>
      </c>
      <c r="P8" s="132" t="s">
        <v>261</v>
      </c>
      <c r="Q8" s="132" t="s">
        <v>261</v>
      </c>
      <c r="R8" s="132" t="s">
        <v>261</v>
      </c>
      <c r="S8" s="130"/>
      <c r="T8" s="130"/>
      <c r="U8" s="130"/>
    </row>
    <row r="9" spans="1:21" ht="93">
      <c r="A9" s="130"/>
      <c r="B9" s="130"/>
      <c r="C9" s="131"/>
      <c r="D9" s="131"/>
      <c r="E9" s="131"/>
      <c r="F9" s="131"/>
      <c r="G9" s="130" t="s">
        <v>262</v>
      </c>
      <c r="H9" s="130"/>
      <c r="I9" s="130" t="s">
        <v>263</v>
      </c>
      <c r="J9" s="130" t="s">
        <v>264</v>
      </c>
      <c r="K9" s="130"/>
      <c r="L9" s="130"/>
      <c r="M9" s="132"/>
      <c r="N9" s="132"/>
      <c r="O9" s="132"/>
      <c r="P9" s="132"/>
      <c r="Q9" s="132"/>
      <c r="R9" s="132"/>
      <c r="S9" s="130"/>
      <c r="T9" s="130"/>
      <c r="U9" s="130"/>
    </row>
    <row r="10" spans="1:21" ht="69.75">
      <c r="A10" s="130"/>
      <c r="B10" s="130"/>
      <c r="C10" s="131"/>
      <c r="D10" s="131"/>
      <c r="E10" s="131"/>
      <c r="F10" s="131"/>
      <c r="G10" s="130"/>
      <c r="H10" s="130"/>
      <c r="I10" s="130" t="s">
        <v>265</v>
      </c>
      <c r="J10" s="130" t="s">
        <v>266</v>
      </c>
      <c r="K10" s="130"/>
      <c r="L10" s="130"/>
      <c r="M10" s="132"/>
      <c r="N10" s="132"/>
      <c r="O10" s="132"/>
      <c r="P10" s="132"/>
      <c r="Q10" s="132"/>
      <c r="R10" s="132"/>
      <c r="S10" s="130"/>
      <c r="T10" s="130"/>
      <c r="U10" s="130"/>
    </row>
    <row r="11" spans="1:21" ht="69.75">
      <c r="A11" s="130"/>
      <c r="B11" s="130"/>
      <c r="C11" s="131"/>
      <c r="D11" s="131"/>
      <c r="E11" s="131"/>
      <c r="F11" s="131"/>
      <c r="G11" s="130"/>
      <c r="H11" s="130"/>
      <c r="I11" s="130" t="s">
        <v>267</v>
      </c>
      <c r="J11" s="130"/>
      <c r="K11" s="130"/>
      <c r="L11" s="130"/>
      <c r="M11" s="132"/>
      <c r="N11" s="132"/>
      <c r="O11" s="132"/>
      <c r="P11" s="132"/>
      <c r="Q11" s="132"/>
      <c r="R11" s="132"/>
      <c r="S11" s="130"/>
      <c r="T11" s="130"/>
      <c r="U11" s="130"/>
    </row>
    <row r="12" spans="1:21" ht="23.25">
      <c r="A12" s="122"/>
      <c r="B12" s="122"/>
      <c r="C12" s="742" t="s">
        <v>256</v>
      </c>
      <c r="D12" s="742"/>
      <c r="E12" s="742"/>
      <c r="F12" s="742"/>
      <c r="G12" s="128" t="s">
        <v>256</v>
      </c>
      <c r="H12" s="128" t="s">
        <v>256</v>
      </c>
      <c r="I12" s="128" t="s">
        <v>256</v>
      </c>
      <c r="J12" s="128" t="s">
        <v>256</v>
      </c>
      <c r="K12" s="128" t="s">
        <v>256</v>
      </c>
      <c r="L12" s="128" t="s">
        <v>256</v>
      </c>
      <c r="M12" s="129"/>
      <c r="N12" s="129"/>
      <c r="O12" s="129"/>
      <c r="P12" s="129"/>
      <c r="Q12" s="129"/>
      <c r="R12" s="129"/>
      <c r="S12" s="128" t="s">
        <v>256</v>
      </c>
      <c r="T12" s="128" t="s">
        <v>256</v>
      </c>
      <c r="U12" s="128" t="s">
        <v>256</v>
      </c>
    </row>
    <row r="13" spans="1:21" ht="116.25">
      <c r="A13" s="130" t="s">
        <v>449</v>
      </c>
      <c r="B13" s="130" t="s">
        <v>257</v>
      </c>
      <c r="C13" s="133"/>
      <c r="D13" s="133"/>
      <c r="E13" s="133"/>
      <c r="F13" s="133"/>
      <c r="G13" s="130" t="s">
        <v>258</v>
      </c>
      <c r="H13" s="130" t="s">
        <v>262</v>
      </c>
      <c r="I13" s="130" t="s">
        <v>259</v>
      </c>
      <c r="J13" s="130" t="s">
        <v>263</v>
      </c>
      <c r="K13" s="130" t="s">
        <v>265</v>
      </c>
      <c r="L13" s="130" t="s">
        <v>267</v>
      </c>
      <c r="M13" s="743" t="s">
        <v>268</v>
      </c>
      <c r="N13" s="743"/>
      <c r="O13" s="743" t="s">
        <v>268</v>
      </c>
      <c r="P13" s="743"/>
      <c r="Q13" s="743" t="s">
        <v>268</v>
      </c>
      <c r="R13" s="743"/>
      <c r="S13" s="130" t="s">
        <v>260</v>
      </c>
      <c r="T13" s="130" t="s">
        <v>264</v>
      </c>
      <c r="U13" s="130" t="s">
        <v>266</v>
      </c>
    </row>
    <row r="14" spans="1:21" ht="93">
      <c r="A14" s="727" t="s">
        <v>450</v>
      </c>
      <c r="B14" s="727" t="s">
        <v>235</v>
      </c>
      <c r="C14" s="134"/>
      <c r="D14" s="134"/>
      <c r="E14" s="134"/>
      <c r="F14" s="134"/>
      <c r="G14" s="133" t="s">
        <v>269</v>
      </c>
      <c r="H14" s="134"/>
      <c r="I14" s="134"/>
      <c r="J14" s="134"/>
      <c r="K14" s="134"/>
      <c r="L14" s="134"/>
      <c r="M14" s="135"/>
      <c r="N14" s="135"/>
      <c r="O14" s="135"/>
      <c r="P14" s="135"/>
      <c r="Q14" s="135"/>
      <c r="R14" s="135"/>
      <c r="S14" s="134" t="s">
        <v>270</v>
      </c>
      <c r="T14" s="134" t="s">
        <v>271</v>
      </c>
      <c r="U14" s="134" t="s">
        <v>272</v>
      </c>
    </row>
    <row r="15" spans="1:21" ht="93">
      <c r="A15" s="728"/>
      <c r="B15" s="728"/>
      <c r="C15" s="134"/>
      <c r="D15" s="134"/>
      <c r="E15" s="134"/>
      <c r="F15" s="134"/>
      <c r="G15" s="133" t="s">
        <v>273</v>
      </c>
      <c r="H15" s="134"/>
      <c r="I15" s="134"/>
      <c r="J15" s="134"/>
      <c r="K15" s="134"/>
      <c r="L15" s="134"/>
      <c r="M15" s="135"/>
      <c r="N15" s="135"/>
      <c r="O15" s="135"/>
      <c r="P15" s="135"/>
      <c r="Q15" s="135"/>
      <c r="R15" s="135"/>
      <c r="S15" s="134" t="s">
        <v>274</v>
      </c>
      <c r="T15" s="134"/>
      <c r="U15" s="134"/>
    </row>
    <row r="16" spans="1:21" ht="93">
      <c r="A16" s="136" t="s">
        <v>451</v>
      </c>
      <c r="B16" s="136" t="s">
        <v>233</v>
      </c>
      <c r="C16" s="134"/>
      <c r="D16" s="134"/>
      <c r="E16" s="134"/>
      <c r="F16" s="134"/>
      <c r="G16" s="133" t="s">
        <v>275</v>
      </c>
      <c r="H16" s="134"/>
      <c r="I16" s="134"/>
      <c r="J16" s="134"/>
      <c r="K16" s="134"/>
      <c r="L16" s="134"/>
      <c r="M16" s="135"/>
      <c r="N16" s="135"/>
      <c r="O16" s="135"/>
      <c r="P16" s="135"/>
      <c r="Q16" s="135"/>
      <c r="R16" s="135"/>
      <c r="S16" s="134" t="s">
        <v>276</v>
      </c>
      <c r="T16" s="134" t="s">
        <v>277</v>
      </c>
      <c r="U16" s="134" t="s">
        <v>278</v>
      </c>
    </row>
    <row r="17" spans="1:21" ht="46.5">
      <c r="A17" s="136"/>
      <c r="B17" s="136"/>
      <c r="C17" s="134"/>
      <c r="D17" s="134"/>
      <c r="E17" s="134"/>
      <c r="F17" s="134"/>
      <c r="G17" s="133"/>
      <c r="H17" s="134"/>
      <c r="I17" s="134"/>
      <c r="J17" s="134"/>
      <c r="K17" s="134"/>
      <c r="L17" s="134"/>
      <c r="M17" s="135"/>
      <c r="N17" s="135"/>
      <c r="O17" s="135"/>
      <c r="P17" s="135"/>
      <c r="Q17" s="135"/>
      <c r="R17" s="135"/>
      <c r="S17" s="134"/>
      <c r="T17" s="134"/>
      <c r="U17" s="134" t="s">
        <v>279</v>
      </c>
    </row>
    <row r="18" spans="1:21" ht="93">
      <c r="A18" s="136"/>
      <c r="B18" s="136"/>
      <c r="C18" s="134"/>
      <c r="D18" s="134"/>
      <c r="E18" s="134"/>
      <c r="F18" s="134"/>
      <c r="G18" s="133"/>
      <c r="H18" s="134"/>
      <c r="I18" s="134"/>
      <c r="J18" s="134"/>
      <c r="K18" s="134"/>
      <c r="L18" s="134"/>
      <c r="M18" s="135"/>
      <c r="N18" s="135"/>
      <c r="O18" s="135"/>
      <c r="P18" s="135"/>
      <c r="Q18" s="135"/>
      <c r="R18" s="135"/>
      <c r="S18" s="134"/>
      <c r="T18" s="134"/>
      <c r="U18" s="134" t="s">
        <v>280</v>
      </c>
    </row>
    <row r="19" spans="1:21" ht="47.2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8" t="s">
        <v>268</v>
      </c>
      <c r="N19" s="138"/>
      <c r="O19" s="138" t="s">
        <v>268</v>
      </c>
      <c r="P19" s="138"/>
      <c r="Q19" s="138" t="s">
        <v>268</v>
      </c>
      <c r="R19" s="138"/>
      <c r="S19" s="137"/>
      <c r="T19" s="137"/>
      <c r="U19" s="137"/>
    </row>
    <row r="20" spans="1:2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8"/>
      <c r="N20" s="138"/>
      <c r="O20" s="138"/>
      <c r="P20" s="138"/>
      <c r="Q20" s="138"/>
      <c r="R20" s="138"/>
      <c r="S20" s="137"/>
      <c r="T20" s="137"/>
      <c r="U20" s="137"/>
    </row>
    <row r="21" spans="1:21">
      <c r="A21" s="139"/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0"/>
      <c r="T21" s="140"/>
      <c r="U21" s="140"/>
    </row>
    <row r="22" spans="1:2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0"/>
      <c r="M22" s="138"/>
      <c r="N22" s="138"/>
      <c r="O22" s="138"/>
      <c r="P22" s="138"/>
      <c r="Q22" s="138"/>
      <c r="R22" s="138"/>
      <c r="S22" s="140"/>
      <c r="T22" s="140"/>
      <c r="U22" s="140"/>
    </row>
    <row r="23" spans="1:21">
      <c r="M23" s="143"/>
      <c r="N23" s="143"/>
      <c r="O23" s="143"/>
      <c r="P23" s="143"/>
      <c r="Q23" s="143"/>
      <c r="R23" s="143"/>
    </row>
    <row r="24" spans="1:21">
      <c r="M24" s="143"/>
      <c r="N24" s="143"/>
      <c r="O24" s="143"/>
      <c r="P24" s="143"/>
      <c r="Q24" s="143"/>
      <c r="R24" s="143"/>
    </row>
    <row r="25" spans="1:21">
      <c r="M25" s="143"/>
      <c r="N25" s="143"/>
      <c r="O25" s="143"/>
      <c r="P25" s="143"/>
      <c r="Q25" s="143"/>
      <c r="R25" s="143"/>
    </row>
    <row r="26" spans="1:21">
      <c r="M26" s="143"/>
      <c r="N26" s="143"/>
      <c r="O26" s="143"/>
      <c r="P26" s="143"/>
      <c r="Q26" s="143"/>
      <c r="R26" s="143"/>
    </row>
    <row r="27" spans="1:21">
      <c r="M27" s="143"/>
      <c r="N27" s="143"/>
      <c r="O27" s="143"/>
      <c r="P27" s="143"/>
      <c r="Q27" s="143"/>
      <c r="R27" s="143"/>
    </row>
    <row r="28" spans="1:21">
      <c r="M28" s="143"/>
      <c r="N28" s="143"/>
      <c r="O28" s="143"/>
      <c r="P28" s="143"/>
      <c r="Q28" s="143"/>
      <c r="R28" s="143"/>
    </row>
    <row r="29" spans="1:21">
      <c r="M29" s="143"/>
      <c r="N29" s="143"/>
      <c r="O29" s="143"/>
      <c r="P29" s="143"/>
      <c r="Q29" s="143"/>
      <c r="R29" s="143"/>
    </row>
    <row r="30" spans="1:21">
      <c r="M30" s="143"/>
      <c r="N30" s="143"/>
      <c r="O30" s="143"/>
      <c r="P30" s="143"/>
      <c r="Q30" s="143"/>
      <c r="R30" s="143"/>
    </row>
    <row r="31" spans="1:21">
      <c r="M31" s="143"/>
      <c r="N31" s="143"/>
      <c r="O31" s="143"/>
      <c r="P31" s="143"/>
      <c r="Q31" s="143"/>
      <c r="R31" s="143"/>
    </row>
    <row r="32" spans="1:21">
      <c r="M32" s="143"/>
      <c r="N32" s="143"/>
      <c r="O32" s="143"/>
      <c r="P32" s="143"/>
      <c r="Q32" s="143"/>
      <c r="R32" s="143"/>
    </row>
    <row r="33" spans="13:18">
      <c r="M33" s="143"/>
      <c r="N33" s="143"/>
      <c r="O33" s="143"/>
      <c r="P33" s="143"/>
      <c r="Q33" s="143"/>
      <c r="R33" s="143"/>
    </row>
    <row r="34" spans="13:18">
      <c r="M34" s="143"/>
      <c r="N34" s="143"/>
      <c r="O34" s="143"/>
      <c r="P34" s="143"/>
      <c r="Q34" s="143"/>
      <c r="R34" s="143"/>
    </row>
    <row r="35" spans="13:18">
      <c r="M35" s="143"/>
      <c r="N35" s="143"/>
      <c r="O35" s="143"/>
      <c r="P35" s="143"/>
      <c r="Q35" s="143"/>
      <c r="R35" s="143"/>
    </row>
    <row r="36" spans="13:18">
      <c r="M36" s="143"/>
      <c r="N36" s="143"/>
      <c r="O36" s="143"/>
      <c r="P36" s="143"/>
      <c r="Q36" s="143"/>
      <c r="R36" s="143"/>
    </row>
    <row r="37" spans="13:18">
      <c r="M37" s="143"/>
      <c r="N37" s="143"/>
      <c r="O37" s="143"/>
      <c r="P37" s="143"/>
      <c r="Q37" s="143"/>
      <c r="R37" s="143"/>
    </row>
  </sheetData>
  <mergeCells count="15">
    <mergeCell ref="A14:A15"/>
    <mergeCell ref="B14:B15"/>
    <mergeCell ref="A2:U2"/>
    <mergeCell ref="G3:H4"/>
    <mergeCell ref="I3:U4"/>
    <mergeCell ref="A5:B5"/>
    <mergeCell ref="C5:F5"/>
    <mergeCell ref="M5:N5"/>
    <mergeCell ref="O5:P5"/>
    <mergeCell ref="Q5:R5"/>
    <mergeCell ref="C7:F7"/>
    <mergeCell ref="C12:F12"/>
    <mergeCell ref="M13:N13"/>
    <mergeCell ref="O13:P13"/>
    <mergeCell ref="Q13:R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47"/>
  <sheetViews>
    <sheetView view="pageBreakPreview" zoomScale="70" zoomScaleNormal="70" zoomScaleSheetLayoutView="70" workbookViewId="0">
      <selection activeCell="B17" sqref="B17:B19"/>
    </sheetView>
  </sheetViews>
  <sheetFormatPr defaultColWidth="9.140625" defaultRowHeight="14.25"/>
  <cols>
    <col min="1" max="1" width="20.140625" style="379" customWidth="1"/>
    <col min="2" max="2" width="63.7109375" style="379" customWidth="1"/>
    <col min="3" max="3" width="49.7109375" style="379" customWidth="1"/>
    <col min="4" max="4" width="20" style="379" customWidth="1"/>
    <col min="5" max="5" width="56.140625" style="379" customWidth="1"/>
    <col min="6" max="6" width="21" style="379" customWidth="1"/>
    <col min="7" max="7" width="16.7109375" style="379" customWidth="1"/>
    <col min="8" max="16384" width="9.140625" style="379"/>
  </cols>
  <sheetData>
    <row r="1" spans="1:6" ht="15.75">
      <c r="A1" s="372"/>
      <c r="B1" s="595" t="s">
        <v>316</v>
      </c>
      <c r="C1" s="595"/>
      <c r="D1" s="595"/>
      <c r="E1" s="595"/>
    </row>
    <row r="2" spans="1:6" ht="15.75">
      <c r="A2" s="372"/>
      <c r="B2" s="372"/>
      <c r="C2" s="372"/>
      <c r="D2" s="372"/>
      <c r="E2" s="372"/>
    </row>
    <row r="3" spans="1:6" ht="15.75">
      <c r="A3" s="372"/>
      <c r="B3" s="372"/>
      <c r="C3" s="372"/>
      <c r="D3" s="745" t="s">
        <v>306</v>
      </c>
      <c r="E3" s="745"/>
    </row>
    <row r="4" spans="1:6" ht="15.75">
      <c r="A4" s="744" t="s">
        <v>305</v>
      </c>
      <c r="B4" s="744"/>
      <c r="C4" s="372"/>
      <c r="D4" s="746" t="s">
        <v>307</v>
      </c>
      <c r="E4" s="746"/>
    </row>
    <row r="5" spans="1:6" ht="15.75">
      <c r="A5" s="763" t="s">
        <v>3</v>
      </c>
      <c r="B5" s="764"/>
      <c r="C5" s="380"/>
      <c r="D5" s="765" t="s">
        <v>4</v>
      </c>
      <c r="E5" s="765"/>
      <c r="F5" s="766"/>
    </row>
    <row r="6" spans="1:6" ht="15">
      <c r="A6" s="381" t="s">
        <v>281</v>
      </c>
      <c r="B6" s="382" t="s">
        <v>437</v>
      </c>
      <c r="C6" s="383" t="s">
        <v>281</v>
      </c>
      <c r="D6" s="382" t="s">
        <v>443</v>
      </c>
      <c r="E6" s="384"/>
      <c r="F6" s="385"/>
    </row>
    <row r="7" spans="1:6" ht="15">
      <c r="A7" s="381" t="s">
        <v>7</v>
      </c>
      <c r="B7" s="382" t="s">
        <v>438</v>
      </c>
      <c r="C7" s="383" t="s">
        <v>7</v>
      </c>
      <c r="D7" s="755" t="s">
        <v>444</v>
      </c>
      <c r="E7" s="756"/>
      <c r="F7" s="757"/>
    </row>
    <row r="8" spans="1:6" ht="15">
      <c r="A8" s="381" t="s">
        <v>115</v>
      </c>
      <c r="B8" s="382" t="s">
        <v>439</v>
      </c>
      <c r="C8" s="383" t="s">
        <v>115</v>
      </c>
      <c r="D8" s="755" t="s">
        <v>445</v>
      </c>
      <c r="E8" s="756"/>
      <c r="F8" s="757"/>
    </row>
    <row r="9" spans="1:6" ht="22.5" customHeight="1">
      <c r="A9" s="381" t="s">
        <v>97</v>
      </c>
      <c r="B9" s="382" t="s">
        <v>440</v>
      </c>
      <c r="C9" s="383" t="s">
        <v>97</v>
      </c>
      <c r="D9" s="758" t="s">
        <v>442</v>
      </c>
      <c r="E9" s="759"/>
      <c r="F9" s="760"/>
    </row>
    <row r="10" spans="1:6" ht="15" customHeight="1">
      <c r="A10" s="381" t="s">
        <v>98</v>
      </c>
      <c r="B10" s="382" t="s">
        <v>441</v>
      </c>
      <c r="C10" s="383" t="s">
        <v>98</v>
      </c>
      <c r="D10" s="755" t="s">
        <v>446</v>
      </c>
      <c r="E10" s="756"/>
      <c r="F10" s="757"/>
    </row>
    <row r="11" spans="1:6" ht="48" customHeight="1">
      <c r="A11" s="386" t="s">
        <v>11</v>
      </c>
      <c r="B11" s="387" t="s">
        <v>282</v>
      </c>
      <c r="C11" s="387" t="s">
        <v>12</v>
      </c>
      <c r="D11" s="386" t="s">
        <v>135</v>
      </c>
      <c r="E11" s="387" t="s">
        <v>13</v>
      </c>
      <c r="F11" s="386" t="s">
        <v>14</v>
      </c>
    </row>
    <row r="12" spans="1:6" ht="15.75">
      <c r="A12" s="388" t="s">
        <v>15</v>
      </c>
      <c r="B12" s="388" t="s">
        <v>16</v>
      </c>
      <c r="C12" s="389" t="s">
        <v>17</v>
      </c>
      <c r="D12" s="389" t="s">
        <v>18</v>
      </c>
      <c r="E12" s="389" t="s">
        <v>156</v>
      </c>
      <c r="F12" s="389" t="s">
        <v>157</v>
      </c>
    </row>
    <row r="13" spans="1:6" ht="15.75">
      <c r="A13" s="761" t="s">
        <v>19</v>
      </c>
      <c r="B13" s="762"/>
      <c r="C13" s="762"/>
      <c r="D13" s="762"/>
      <c r="E13" s="762"/>
      <c r="F13" s="762"/>
    </row>
    <row r="14" spans="1:6" ht="63" customHeight="1">
      <c r="A14" s="747">
        <v>1</v>
      </c>
      <c r="B14" s="750" t="str">
        <f>'[3]MPH KABID PKAP'!G15</f>
        <v>Telaah Mengenai Kebijakan Penilaian dan Evaluasi Kinerja Aparatur tersusun secara lengkap dan Komprehensif</v>
      </c>
      <c r="C14" s="750" t="str">
        <f>'[3]MPH KABID PKAP'!G16</f>
        <v>Bahan Telaah Mengenai Kebijakan Penilaian dan Evaluasi Kinerja Aparatur Terhimpun Secara Lengkap</v>
      </c>
      <c r="D14" s="390" t="s">
        <v>178</v>
      </c>
      <c r="E14" s="391" t="s">
        <v>283</v>
      </c>
      <c r="F14" s="392" t="s">
        <v>284</v>
      </c>
    </row>
    <row r="15" spans="1:6" ht="67.5" customHeight="1">
      <c r="A15" s="748"/>
      <c r="B15" s="751"/>
      <c r="C15" s="753"/>
      <c r="D15" s="390" t="s">
        <v>167</v>
      </c>
      <c r="E15" s="391" t="s">
        <v>285</v>
      </c>
      <c r="F15" s="393" t="s">
        <v>308</v>
      </c>
    </row>
    <row r="16" spans="1:6" ht="66.75" customHeight="1">
      <c r="A16" s="749"/>
      <c r="B16" s="752"/>
      <c r="C16" s="754"/>
      <c r="D16" s="390" t="s">
        <v>185</v>
      </c>
      <c r="E16" s="391" t="s">
        <v>453</v>
      </c>
      <c r="F16" s="392" t="s">
        <v>286</v>
      </c>
    </row>
    <row r="17" spans="1:6" ht="49.5" customHeight="1">
      <c r="A17" s="747">
        <v>2</v>
      </c>
      <c r="B17" s="750" t="str">
        <f>'[3]MPH KABID PKAP'!S15</f>
        <v>Rekapitulasi Data Tersusun secara Lengkap, Akurat, Periodik dan Informatif</v>
      </c>
      <c r="C17" s="750" t="str">
        <f>'[3]MPH KABID PKAP'!S16</f>
        <v>Data Penilaian Kinerja Terhimpun secara Lengkap, Akurat dan Periodik</v>
      </c>
      <c r="D17" s="390" t="s">
        <v>178</v>
      </c>
      <c r="E17" s="391" t="s">
        <v>287</v>
      </c>
      <c r="F17" s="392" t="s">
        <v>284</v>
      </c>
    </row>
    <row r="18" spans="1:6" ht="50.25" customHeight="1">
      <c r="A18" s="748"/>
      <c r="B18" s="751"/>
      <c r="C18" s="753"/>
      <c r="D18" s="390" t="s">
        <v>167</v>
      </c>
      <c r="E18" s="391" t="s">
        <v>288</v>
      </c>
      <c r="F18" s="393" t="s">
        <v>308</v>
      </c>
    </row>
    <row r="19" spans="1:6" ht="52.5" customHeight="1">
      <c r="A19" s="749"/>
      <c r="B19" s="752"/>
      <c r="C19" s="754"/>
      <c r="D19" s="390" t="s">
        <v>185</v>
      </c>
      <c r="E19" s="391" t="s">
        <v>289</v>
      </c>
      <c r="F19" s="392" t="s">
        <v>286</v>
      </c>
    </row>
    <row r="20" spans="1:6" ht="50.25" customHeight="1">
      <c r="A20" s="747">
        <v>3</v>
      </c>
      <c r="B20" s="750" t="str">
        <f>'[3]MPH KABID PKAP'!T14</f>
        <v>Laporan Evaluasi yang terintegrasi tersusun secara Lengkap</v>
      </c>
      <c r="C20" s="750" t="str">
        <f>'[3]MPH KABID PKAP'!T16</f>
        <v>Bahan Laporan Evaluasi Kinerja yang terintegrasi tersusun secara lengkap</v>
      </c>
      <c r="D20" s="390" t="s">
        <v>178</v>
      </c>
      <c r="E20" s="391" t="s">
        <v>290</v>
      </c>
      <c r="F20" s="392" t="s">
        <v>284</v>
      </c>
    </row>
    <row r="21" spans="1:6" ht="52.5" customHeight="1">
      <c r="A21" s="748"/>
      <c r="B21" s="751"/>
      <c r="C21" s="751"/>
      <c r="D21" s="390" t="s">
        <v>167</v>
      </c>
      <c r="E21" s="391" t="s">
        <v>291</v>
      </c>
      <c r="F21" s="393" t="s">
        <v>308</v>
      </c>
    </row>
    <row r="22" spans="1:6" ht="66" customHeight="1">
      <c r="A22" s="749"/>
      <c r="B22" s="752"/>
      <c r="C22" s="752"/>
      <c r="D22" s="390" t="s">
        <v>185</v>
      </c>
      <c r="E22" s="391" t="s">
        <v>292</v>
      </c>
      <c r="F22" s="392" t="s">
        <v>286</v>
      </c>
    </row>
    <row r="23" spans="1:6" ht="36.75" customHeight="1">
      <c r="A23" s="747">
        <v>4</v>
      </c>
      <c r="B23" s="750" t="str">
        <f>'[3]MPH KABID PKAP'!U14</f>
        <v xml:space="preserve">Laporan Evaluasi Penilaian Kinerja PNS tersusun Secara Lengkap dan Komprehensif </v>
      </c>
      <c r="C23" s="750" t="str">
        <f>'[3]MPH KABID PKAP'!U16</f>
        <v>Bahan Laporan SKP PNS terhimpun secara Lengkap</v>
      </c>
      <c r="D23" s="390" t="s">
        <v>178</v>
      </c>
      <c r="E23" s="391" t="s">
        <v>293</v>
      </c>
      <c r="F23" s="392" t="s">
        <v>284</v>
      </c>
    </row>
    <row r="24" spans="1:6" ht="39" customHeight="1">
      <c r="A24" s="748"/>
      <c r="B24" s="751"/>
      <c r="C24" s="751"/>
      <c r="D24" s="390" t="s">
        <v>167</v>
      </c>
      <c r="E24" s="391" t="s">
        <v>294</v>
      </c>
      <c r="F24" s="393" t="s">
        <v>308</v>
      </c>
    </row>
    <row r="25" spans="1:6" ht="42.75" customHeight="1">
      <c r="A25" s="748"/>
      <c r="B25" s="751"/>
      <c r="C25" s="752"/>
      <c r="D25" s="390" t="s">
        <v>185</v>
      </c>
      <c r="E25" s="391" t="s">
        <v>295</v>
      </c>
      <c r="F25" s="392" t="s">
        <v>286</v>
      </c>
    </row>
    <row r="26" spans="1:6" ht="34.5" customHeight="1">
      <c r="A26" s="748"/>
      <c r="B26" s="751"/>
      <c r="C26" s="750" t="str">
        <f>'[3]MPH KABID PKAP'!U17</f>
        <v>Bahan Laporan P2KP PNS Terhimpun Secara Lengkap</v>
      </c>
      <c r="D26" s="390" t="s">
        <v>178</v>
      </c>
      <c r="E26" s="391" t="s">
        <v>296</v>
      </c>
      <c r="F26" s="392" t="s">
        <v>284</v>
      </c>
    </row>
    <row r="27" spans="1:6" ht="35.25" customHeight="1">
      <c r="A27" s="748"/>
      <c r="B27" s="751"/>
      <c r="C27" s="751"/>
      <c r="D27" s="390" t="s">
        <v>167</v>
      </c>
      <c r="E27" s="391" t="s">
        <v>297</v>
      </c>
      <c r="F27" s="393" t="s">
        <v>308</v>
      </c>
    </row>
    <row r="28" spans="1:6" ht="53.25" customHeight="1">
      <c r="A28" s="748"/>
      <c r="B28" s="751"/>
      <c r="C28" s="752"/>
      <c r="D28" s="390" t="s">
        <v>185</v>
      </c>
      <c r="E28" s="391" t="s">
        <v>298</v>
      </c>
      <c r="F28" s="392" t="s">
        <v>286</v>
      </c>
    </row>
    <row r="29" spans="1:6" ht="48" customHeight="1">
      <c r="A29" s="748"/>
      <c r="B29" s="751"/>
      <c r="C29" s="750" t="str">
        <f>'[3]MPH KABID PKAP'!U18</f>
        <v>Bahan Laporan SKP dan P2KP terhimpun Secara Lengkap Melalui Aplikasi Penilaian Kinerja</v>
      </c>
      <c r="D29" s="390" t="s">
        <v>178</v>
      </c>
      <c r="E29" s="391" t="s">
        <v>299</v>
      </c>
      <c r="F29" s="392" t="s">
        <v>284</v>
      </c>
    </row>
    <row r="30" spans="1:6" ht="48" customHeight="1">
      <c r="A30" s="748"/>
      <c r="B30" s="751"/>
      <c r="C30" s="751"/>
      <c r="D30" s="390" t="s">
        <v>167</v>
      </c>
      <c r="E30" s="391" t="s">
        <v>300</v>
      </c>
      <c r="F30" s="393" t="s">
        <v>308</v>
      </c>
    </row>
    <row r="31" spans="1:6" ht="66" customHeight="1">
      <c r="A31" s="749"/>
      <c r="B31" s="752"/>
      <c r="C31" s="752"/>
      <c r="D31" s="390" t="s">
        <v>185</v>
      </c>
      <c r="E31" s="391" t="s">
        <v>301</v>
      </c>
      <c r="F31" s="392" t="s">
        <v>286</v>
      </c>
    </row>
    <row r="32" spans="1:6" ht="25.5" customHeight="1">
      <c r="A32" s="767" t="s">
        <v>302</v>
      </c>
      <c r="B32" s="768"/>
      <c r="C32" s="768"/>
      <c r="D32" s="768"/>
      <c r="E32" s="768"/>
      <c r="F32" s="769"/>
    </row>
    <row r="33" spans="1:6" ht="30" customHeight="1">
      <c r="A33" s="394"/>
      <c r="B33" s="395"/>
      <c r="C33" s="396"/>
      <c r="D33" s="397"/>
      <c r="E33" s="398"/>
      <c r="F33" s="399"/>
    </row>
    <row r="34" spans="1:6" ht="25.5" customHeight="1">
      <c r="A34" s="394"/>
      <c r="B34" s="395"/>
      <c r="C34" s="396"/>
      <c r="D34" s="397"/>
      <c r="E34" s="398"/>
      <c r="F34" s="399"/>
    </row>
    <row r="35" spans="1:6" ht="15.75">
      <c r="A35" s="770" t="s">
        <v>20</v>
      </c>
      <c r="B35" s="771"/>
      <c r="C35" s="771"/>
      <c r="D35" s="771"/>
      <c r="E35" s="771"/>
      <c r="F35" s="772"/>
    </row>
    <row r="36" spans="1:6" ht="15">
      <c r="A36" s="773">
        <v>1</v>
      </c>
      <c r="B36" s="400" t="s">
        <v>54</v>
      </c>
      <c r="C36" s="400"/>
      <c r="D36" s="390" t="s">
        <v>178</v>
      </c>
      <c r="E36" s="401"/>
      <c r="F36" s="401"/>
    </row>
    <row r="37" spans="1:6" ht="15">
      <c r="A37" s="774"/>
      <c r="B37" s="402"/>
      <c r="C37" s="402"/>
      <c r="D37" s="390" t="s">
        <v>167</v>
      </c>
      <c r="E37" s="401"/>
      <c r="F37" s="401"/>
    </row>
    <row r="38" spans="1:6" ht="15">
      <c r="A38" s="775"/>
      <c r="B38" s="403"/>
      <c r="C38" s="403"/>
      <c r="D38" s="390" t="s">
        <v>185</v>
      </c>
      <c r="E38" s="401"/>
      <c r="F38" s="401"/>
    </row>
    <row r="41" spans="1:6" ht="15">
      <c r="B41" s="404"/>
      <c r="C41" s="404"/>
      <c r="D41" s="404"/>
      <c r="E41" s="405" t="s">
        <v>303</v>
      </c>
    </row>
    <row r="42" spans="1:6" ht="15">
      <c r="B42" s="406" t="str">
        <f>A5</f>
        <v>PEGAWAI YANG DINILAI</v>
      </c>
      <c r="C42" s="407"/>
      <c r="D42" s="404"/>
      <c r="E42" s="405" t="str">
        <f>D5</f>
        <v>PEJABAT PENILAI KINERJA</v>
      </c>
    </row>
    <row r="46" spans="1:6" ht="15">
      <c r="B46" s="408" t="str">
        <f>B6</f>
        <v>NAMA PEGAWAI YANG DINILAI 1</v>
      </c>
      <c r="C46" s="409"/>
      <c r="D46" s="404"/>
      <c r="E46" s="408" t="str">
        <f>D6</f>
        <v>NAMA PEJABAT PENILAI KINERJA 6</v>
      </c>
      <c r="F46" s="409"/>
    </row>
    <row r="47" spans="1:6" ht="15">
      <c r="B47" s="408" t="str">
        <f>B7</f>
        <v>NIP PEGAWAI YANG DINILAI 2</v>
      </c>
      <c r="C47" s="410"/>
      <c r="D47" s="404"/>
      <c r="E47" s="411" t="str">
        <f>D7</f>
        <v>NIP PEJABAT PENILAI KINERJA 7</v>
      </c>
      <c r="F47" s="410"/>
    </row>
  </sheetData>
  <mergeCells count="28">
    <mergeCell ref="C14:C16"/>
    <mergeCell ref="A32:F32"/>
    <mergeCell ref="A35:F35"/>
    <mergeCell ref="A36:A38"/>
    <mergeCell ref="A20:A22"/>
    <mergeCell ref="B20:B22"/>
    <mergeCell ref="C20:C22"/>
    <mergeCell ref="A23:A31"/>
    <mergeCell ref="B23:B31"/>
    <mergeCell ref="C23:C25"/>
    <mergeCell ref="C26:C28"/>
    <mergeCell ref="C29:C31"/>
    <mergeCell ref="A4:B4"/>
    <mergeCell ref="B1:E1"/>
    <mergeCell ref="D3:E3"/>
    <mergeCell ref="D4:E4"/>
    <mergeCell ref="A17:A19"/>
    <mergeCell ref="B17:B19"/>
    <mergeCell ref="C17:C19"/>
    <mergeCell ref="D7:F7"/>
    <mergeCell ref="D8:F8"/>
    <mergeCell ref="D9:F9"/>
    <mergeCell ref="D10:F10"/>
    <mergeCell ref="A13:F13"/>
    <mergeCell ref="A14:A16"/>
    <mergeCell ref="B14:B16"/>
    <mergeCell ref="A5:B5"/>
    <mergeCell ref="D5:F5"/>
  </mergeCells>
  <printOptions horizontalCentered="1" verticalCentered="1"/>
  <pageMargins left="0.95" right="0.7" top="1" bottom="0.75" header="0.3" footer="0.3"/>
  <pageSetup paperSize="5" scale="60" orientation="landscape" horizontalDpi="0" verticalDpi="0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home</vt:lpstr>
      <vt:lpstr>1. RENCANA SKP JPT (M.I)</vt:lpstr>
      <vt:lpstr>2. Penetapan SKP JPT (M.I) </vt:lpstr>
      <vt:lpstr>DATA PNS ( tdk diprint )</vt:lpstr>
      <vt:lpstr>SKP JAN - Juni</vt:lpstr>
      <vt:lpstr>PENGUKURAN JAN - Juni</vt:lpstr>
      <vt:lpstr>PEnilaian JAN- JUN</vt:lpstr>
      <vt:lpstr>Contoh MPH BIDANG PKAP</vt:lpstr>
      <vt:lpstr>RENCANA SKP PELAKSANA</vt:lpstr>
      <vt:lpstr>Penilaian SKP Pelaksana</vt:lpstr>
      <vt:lpstr>3. Penilaian PP 46</vt:lpstr>
      <vt:lpstr>PENILAIAN KINERJA PNS</vt:lpstr>
      <vt:lpstr>4. Penilaian PP 30</vt:lpstr>
      <vt:lpstr>5. INTEGRASI</vt:lpstr>
      <vt:lpstr>6. Lap. Dok. Penilaian Kinerja </vt:lpstr>
      <vt:lpstr>Sheet1</vt:lpstr>
      <vt:lpstr>'3. Penilaian PP 46'!Print_Area</vt:lpstr>
      <vt:lpstr>'4. Penilaian PP 30'!Print_Area</vt:lpstr>
      <vt:lpstr>'5. INTEGRASI'!Print_Area</vt:lpstr>
      <vt:lpstr>'6. Lap. Dok. Penilaian Kinerja '!Print_Area</vt:lpstr>
      <vt:lpstr>'DATA PNS ( tdk diprint )'!Print_Area</vt:lpstr>
      <vt:lpstr>'PENILAIAN KINERJA PNS'!Print_Area</vt:lpstr>
      <vt:lpstr>'Penilaian SKP Pelaksana'!Print_Area</vt:lpstr>
      <vt:lpstr>'SKP JAN - Juni'!Print_Area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Gagas</dc:creator>
  <cp:lastModifiedBy>BKD</cp:lastModifiedBy>
  <cp:lastPrinted>2022-01-27T04:42:38Z</cp:lastPrinted>
  <dcterms:created xsi:type="dcterms:W3CDTF">2021-05-04T03:12:00Z</dcterms:created>
  <dcterms:modified xsi:type="dcterms:W3CDTF">2022-06-07T04:13:04Z</dcterms:modified>
</cp:coreProperties>
</file>